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sgdsb-my.sharepoint.com/personal/gchristianson_sgdsb_on_ca/Documents/Website for SGDSB/Plant Services/"/>
    </mc:Choice>
  </mc:AlternateContent>
  <xr:revisionPtr revIDLastSave="5" documentId="8_{5EB0E1EA-0273-4806-8F31-81E65C85B5AF}" xr6:coauthVersionLast="47" xr6:coauthVersionMax="47" xr10:uidLastSave="{A4175F34-7D94-4731-B515-A4FC85B4B79C}"/>
  <bookViews>
    <workbookView xWindow="4395" yWindow="300" windowWidth="23430" windowHeight="17985"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a="1"/>
  <c r="C8" i="2" s="1"/>
  <c r="C30" i="2" l="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9" i="2" l="1"/>
  <c r="C11" i="2" a="1"/>
  <c r="C11" i="2" s="1"/>
  <c r="C10" i="2" a="1"/>
  <c r="C10" i="2" s="1"/>
  <c r="C9" i="2" a="1"/>
  <c r="C9"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<sst xmlns="http://schemas.openxmlformats.org/spreadsheetml/2006/main" count="794" uniqueCount="515">
  <si>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</si>
  <si>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School boards are optimizing air quality in schools through improved ventilation and filtration. 
Implemented measures are dependent on the type of ventilation and feasibility within the context of school facilities and related building systems.
</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</si>
  <si>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</si>
  <si>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</si>
  <si>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Name</t>
  </si>
  <si>
    <t>Terrace Bay PS</t>
  </si>
  <si>
    <t>Ventilation System</t>
  </si>
  <si>
    <t xml:space="preserve">School Ventilation and Filtration Measures* </t>
  </si>
  <si>
    <t xml:space="preserve">Ventilation assessed </t>
  </si>
  <si>
    <t>Higher grade filters installed</t>
  </si>
  <si>
    <t>Increased frequency of filter changes</t>
  </si>
  <si>
    <t>Increased fresh air intake (windows and/or mechanical ventilation systems)</t>
  </si>
  <si>
    <t xml:space="preserve">Standalone HEPA** filter units deployed in portables, as needed </t>
  </si>
  <si>
    <t>Standalone HEPA filter units in place</t>
  </si>
  <si>
    <t>*Some measures may not be feasible within the context of a school facility/site and related building systems.</t>
  </si>
  <si>
    <t>**High-Efficiency Particulate Air (HEPA)</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</si>
  <si>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</si>
  <si>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Question</t>
  </si>
  <si>
    <t>Input Response:</t>
  </si>
  <si>
    <t>Legend</t>
  </si>
  <si>
    <t>TAB 1: Board Ventilation Strategy</t>
  </si>
  <si>
    <t>Calculated field</t>
  </si>
  <si>
    <t>Data entry field</t>
  </si>
  <si>
    <t xml:space="preserve"> Select Board Name</t>
  </si>
  <si>
    <t>Superior-Greenstone District School Board</t>
  </si>
  <si>
    <t>&lt;- Select</t>
  </si>
  <si>
    <t>Identify your board strategy (in four bullets)</t>
  </si>
  <si>
    <t>&lt;- Enter here</t>
  </si>
  <si>
    <t>TAB 2: Board Level Investments</t>
  </si>
  <si>
    <t>x</t>
  </si>
  <si>
    <t>Investments and Projects</t>
  </si>
  <si>
    <t>Funding Sources (Please Complete Expenditure Details)</t>
  </si>
  <si>
    <t>2020-21</t>
  </si>
  <si>
    <t>2021-22</t>
  </si>
  <si>
    <t>2022-23</t>
  </si>
  <si>
    <t>2023-24</t>
  </si>
  <si>
    <t>Calculated fields (3.1, 3.2, 3.5 and 3.8)</t>
  </si>
  <si>
    <t>$50M-Ventilation</t>
  </si>
  <si>
    <t>ICIP-CVRIS (Spent)</t>
  </si>
  <si>
    <t>SRA 
(Spent on Ventilation)</t>
  </si>
  <si>
    <t>SCI 
(Spent on Ventilation)</t>
  </si>
  <si>
    <t>Other Board Funding (Spent on Ventilation)</t>
  </si>
  <si>
    <t>$29.4M for filters and utilities</t>
  </si>
  <si>
    <t>HEPA Funding</t>
  </si>
  <si>
    <t>Hepa Funding (Approx. $ value for HEPA units provided)</t>
  </si>
  <si>
    <t>SRTCF Funding</t>
  </si>
  <si>
    <t>ICIP-Ventilation Funding</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</si>
  <si>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</si>
  <si>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</si>
  <si>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</si>
  <si>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</si>
  <si>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</si>
  <si>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t>&lt;- Calculated</t>
  </si>
  <si>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</si>
  <si>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</si>
  <si>
    <t>% of Schools Open and Operating Receiving an Investment (2023-24)</t>
  </si>
  <si>
    <t xml:space="preserve">Standalone HEPA Filter Units Deployed          </t>
  </si>
  <si>
    <t>Reference: total number of Standalone HEPA units deployed in schools</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</si>
  <si>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</si>
  <si>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These are drop down options →</t>
  </si>
  <si>
    <t>Mechanical Ventilation, 
Partial Mechanical Ventilation,
Non-Mechanical Ventilation (Natural Ventilation / Exhaust Only)</t>
  </si>
  <si>
    <t>Yes/No/NA</t>
  </si>
  <si>
    <t>Numbers #</t>
  </si>
  <si>
    <t>Enter School Details</t>
  </si>
  <si>
    <t>Identify Ventilation Measures</t>
  </si>
  <si>
    <t>Name of School Facility</t>
  </si>
  <si>
    <t>Building ID</t>
  </si>
  <si>
    <t>Type of School Facility Ventilation</t>
  </si>
  <si>
    <t xml:space="preserve">HEPA units deployed in portables, as needed </t>
  </si>
  <si>
    <t>Board ID</t>
  </si>
  <si>
    <t>Beardmore PS</t>
  </si>
  <si>
    <t>8224-1</t>
  </si>
  <si>
    <t>Mechanical Ventilation</t>
  </si>
  <si>
    <t>Yes</t>
  </si>
  <si>
    <t>NA</t>
  </si>
  <si>
    <t>Dorion PS</t>
  </si>
  <si>
    <t>5689-1</t>
  </si>
  <si>
    <t>George O'Neill PS</t>
  </si>
  <si>
    <t>6354-1</t>
  </si>
  <si>
    <t>Geraldton Comp Secondary School</t>
  </si>
  <si>
    <t>8223-1</t>
  </si>
  <si>
    <t>Lake Superior HS</t>
  </si>
  <si>
    <t>8363-1</t>
  </si>
  <si>
    <t>Manitouwadge HS</t>
  </si>
  <si>
    <t>11050-1</t>
  </si>
  <si>
    <t>Manitouwadge PS (Perpetual lease to DSB#57)</t>
  </si>
  <si>
    <t>5011-1</t>
  </si>
  <si>
    <t>Marathon HS (Perpetual lease to DSB#57)</t>
  </si>
  <si>
    <t>5013-1</t>
  </si>
  <si>
    <t>Margaret Twomey PS</t>
  </si>
  <si>
    <t>6235-1</t>
  </si>
  <si>
    <t>Marjorie Mills PS</t>
  </si>
  <si>
    <t>8731-1</t>
  </si>
  <si>
    <t>Nakina Public School</t>
  </si>
  <si>
    <t>12192-1</t>
  </si>
  <si>
    <t>Partial Mechanical Ventilation</t>
  </si>
  <si>
    <t>Nipigon Red Rock DHS</t>
  </si>
  <si>
    <t>8315-1</t>
  </si>
  <si>
    <t>Schreiber PS</t>
  </si>
  <si>
    <t>6646-1</t>
  </si>
  <si>
    <t>6766-1</t>
  </si>
  <si>
    <t>Index</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</si>
  <si>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</si>
  <si>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</si>
  <si>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</si>
  <si>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</si>
  <si>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</si>
  <si>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</si>
  <si>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</si>
  <si>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</si>
  <si>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</si>
  <si>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</si>
  <si>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</si>
  <si>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</si>
  <si>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</si>
  <si>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</si>
  <si>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</si>
  <si>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</si>
  <si>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</si>
  <si>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</si>
  <si>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</si>
  <si>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</si>
  <si>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</si>
  <si>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</si>
  <si>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</si>
  <si>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</si>
  <si>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</si>
  <si>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</si>
  <si>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</si>
  <si>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</si>
  <si>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</si>
  <si>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</si>
  <si>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33A</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</si>
  <si>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</si>
  <si>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</si>
  <si>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</si>
  <si>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</si>
  <si>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</si>
  <si>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</si>
  <si>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</si>
  <si>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</si>
  <si>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</si>
  <si>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</si>
  <si>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</si>
  <si>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</si>
  <si>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</si>
  <si>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</si>
  <si>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</si>
  <si>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</si>
  <si>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5B</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</si>
  <si>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</si>
  <si>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</si>
  <si>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</si>
  <si>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</si>
  <si>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</si>
  <si>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</si>
  <si>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</si>
  <si>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</si>
  <si>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34B</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</si>
  <si>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</si>
  <si>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</si>
  <si>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</si>
  <si>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</si>
  <si>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</si>
  <si>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</si>
  <si>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</si>
  <si>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</si>
  <si>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34A</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</si>
  <si>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</si>
  <si>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</si>
  <si>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</si>
  <si>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</si>
  <si>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</si>
  <si>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</si>
  <si>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</si>
  <si>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</si>
  <si>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</si>
  <si>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</si>
  <si>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</si>
  <si>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</si>
  <si>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</si>
  <si>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</si>
  <si>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</si>
  <si>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</si>
  <si>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</si>
  <si>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</si>
  <si>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</si>
  <si>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</si>
  <si>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</si>
  <si>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</si>
  <si>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</si>
  <si>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</si>
  <si>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</si>
  <si>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</si>
  <si>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</si>
  <si>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</si>
  <si>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60A</t>
  </si>
  <si>
    <t xml:space="preserve">Maximiser la santé et la sécurité de tous en assurant une qualité de l'air optimale </t>
  </si>
  <si>
    <t>Augmenter la quantité d'air frais</t>
  </si>
  <si>
    <t>Augmenter la filtration de l'air</t>
  </si>
  <si>
    <t>Augmenter la fréquence des inspections</t>
  </si>
  <si>
    <t>60B</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</si>
  <si>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</si>
  <si>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</si>
  <si>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</si>
  <si>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</si>
  <si>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</si>
  <si>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</si>
  <si>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</si>
  <si>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</si>
  <si>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</si>
  <si>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</si>
  <si>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</si>
  <si>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</si>
  <si>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</si>
  <si>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</si>
  <si>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</si>
  <si>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</si>
  <si>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</si>
  <si>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</si>
  <si>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</si>
  <si>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</si>
  <si>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</si>
  <si>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</si>
  <si>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</si>
  <si>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</si>
  <si>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</si>
  <si>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</si>
  <si>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</si>
  <si>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</si>
  <si>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</si>
  <si>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</si>
  <si>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</si>
  <si>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</si>
  <si>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</si>
  <si>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</si>
  <si>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</si>
  <si>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</si>
  <si>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</si>
  <si>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</si>
  <si>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</si>
  <si>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</si>
  <si>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</si>
  <si>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</si>
  <si>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</si>
  <si>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</si>
  <si>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</si>
  <si>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</si>
  <si>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</si>
  <si>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</si>
  <si>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</si>
  <si>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</si>
  <si>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</si>
  <si>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</si>
  <si>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</si>
  <si>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</si>
  <si>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</si>
  <si>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</si>
  <si>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</si>
  <si>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</si>
  <si>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</si>
  <si>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</si>
  <si>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6A</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</si>
  <si>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</si>
  <si>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</si>
  <si>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</si>
  <si>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</si>
  <si>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</si>
  <si>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</si>
  <si>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</si>
  <si>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</si>
  <si>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</si>
  <si>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</si>
  <si>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</si>
  <si>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</si>
  <si>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</si>
  <si>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</si>
  <si>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</si>
  <si>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</si>
  <si>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</si>
  <si>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</si>
  <si>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</si>
  <si>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</si>
  <si>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</si>
  <si>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</si>
  <si>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</si>
  <si>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</si>
  <si>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</si>
  <si>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</si>
  <si>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</si>
  <si>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</si>
  <si>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</si>
  <si>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</si>
  <si>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</si>
  <si>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</si>
  <si>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</si>
  <si>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</si>
  <si>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</si>
  <si>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</si>
  <si>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</si>
  <si>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</si>
  <si>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30B</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</si>
  <si>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</si>
  <si>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</si>
  <si>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</si>
  <si>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</si>
  <si>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</si>
  <si>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</si>
  <si>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</si>
  <si>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</si>
  <si>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</si>
  <si>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</si>
  <si>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</si>
  <si>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</si>
  <si>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</si>
  <si>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</si>
  <si>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</si>
  <si>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</si>
  <si>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</si>
  <si>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</si>
  <si>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</si>
  <si>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</si>
  <si>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</si>
  <si>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</si>
  <si>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</si>
  <si>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</si>
  <si>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</si>
  <si>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</si>
  <si>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</si>
  <si>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</si>
  <si>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</si>
  <si>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</si>
  <si>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</si>
  <si>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</si>
  <si>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</si>
  <si>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</si>
  <si>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</si>
  <si>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</si>
  <si>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</si>
  <si>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</si>
  <si>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</si>
  <si>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</si>
  <si>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</si>
  <si>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</si>
  <si>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</si>
  <si>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</si>
  <si>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</si>
  <si>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</si>
  <si>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</si>
  <si>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</si>
  <si>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</si>
  <si>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</si>
  <si>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</si>
  <si>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</si>
  <si>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</si>
  <si>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</si>
  <si>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</si>
  <si>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</si>
  <si>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33B</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</si>
  <si>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</si>
  <si>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</si>
  <si>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</si>
  <si>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</si>
  <si>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</si>
  <si>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</si>
  <si>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</si>
  <si>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</si>
  <si>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</si>
  <si>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</si>
  <si>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</si>
  <si>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</si>
  <si>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</si>
  <si>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</si>
  <si>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</si>
  <si>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</si>
  <si>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</si>
  <si>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</si>
  <si>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</si>
  <si>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</si>
  <si>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</si>
  <si>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</si>
  <si>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6B</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</si>
  <si>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</si>
  <si>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</si>
  <si>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</si>
  <si>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</si>
  <si>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</si>
  <si>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</si>
  <si>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</si>
  <si>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</si>
  <si>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</si>
  <si>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</si>
  <si>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</si>
  <si>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</si>
  <si>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</si>
  <si>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</si>
  <si>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</si>
  <si>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</si>
  <si>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</si>
  <si>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</si>
  <si>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</si>
  <si>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</si>
  <si>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</si>
  <si>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</si>
  <si>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</si>
  <si>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</si>
  <si>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</si>
  <si>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</si>
  <si>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</si>
  <si>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</si>
  <si>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</si>
  <si>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</si>
  <si>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</si>
  <si>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</si>
  <si>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</si>
  <si>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</si>
  <si>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</si>
  <si>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</si>
  <si>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</si>
  <si>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</si>
  <si>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HVAC System Type</t>
  </si>
  <si>
    <t>District School Board Ontario North East</t>
  </si>
  <si>
    <t>Algoma District School Board</t>
  </si>
  <si>
    <t>Rainbow District School Board</t>
  </si>
  <si>
    <t>Non-Mechanical Ventilation (Natural Ventilation / Exhaust Only)</t>
  </si>
  <si>
    <t>Near North District School Board</t>
  </si>
  <si>
    <t>5A</t>
  </si>
  <si>
    <t>Keewatin-Patricia District School Board</t>
  </si>
  <si>
    <t>Rainy River District School Board</t>
  </si>
  <si>
    <t>Lakehead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</si>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</sst>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68">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165" fontId="0" fillId="9" borderId="0" xfId="0" applyNumberFormat="1" applyFill="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170"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8" fontId="0" fillId="14" borderId="0" xfId="4" applyNumberFormat="1" applyFont="1" applyFill="1"/>
    <xf numFmtId="170" fontId="5" fillId="7" borderId="6" xfId="1" applyNumberFormat="1" applyFont="1" applyAlignment="1">
      <alignment horizontal="center" vertical="center"/>
    </xf>
    <xf numFmtId="165"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8" fontId="42" fillId="0" borderId="0" xfId="4" applyNumberFormat="1" applyFont="1"/>
    <xf numFmtId="0" fontId="43" fillId="0" borderId="0" xfId="0" applyFont="1"/>
    <xf numFmtId="165"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9"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Superior-Greenstone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97513"/>
            <a:ext cx="7070272" cy="2570160"/>
            <a:chOff x="1055351" y="5423512"/>
            <a:chExt cx="7375072" cy="2482238"/>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20" y="5423512"/>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175122"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Upgrades HVAC systems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Programming Building Automation Systems to remotely monitor HVAC (Heating, Ventilation, Air Conditioning) equipment, CO2 levels, VFD </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Enhance Preventative Maintenance, Testing, Commissioning Ventilation systems for all SGDSB Facilities </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air filtration and UV light disinfecting equipment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Superior-Greenstone District School Board</a:t>
          </a:fld>
          <a:endParaRPr lang="en-CA" sz="1800" b="1" cap="small" baseline="0">
            <a:solidFill>
              <a:schemeClr val="bg1"/>
            </a:solidFill>
          </a:endParaRPr>
        </a:p>
      </xdr:txBody>
    </xdr:sp>
    <xdr:clientData/>
  </xdr:twoCellAnchor>
  <xdr:twoCellAnchor>
    <xdr:from>
      <xdr:col>1</xdr:col>
      <xdr:colOff>366529</xdr:colOff>
      <xdr:row>9</xdr:row>
      <xdr:rowOff>183044</xdr:rowOff>
    </xdr:from>
    <xdr:to>
      <xdr:col>6</xdr:col>
      <xdr:colOff>435124</xdr:colOff>
      <xdr:row>12</xdr:row>
      <xdr:rowOff>106549</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66213"/>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$2,080,211.5M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 </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0%</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0%</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$1,755,000.0M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Superior-Greenstone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19" totalsRowShown="0" headerRowDxfId="12" dataDxfId="11">
  <autoFilter ref="A5:J19"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B1" zoomScaleNormal="100" workbookViewId="0">
      <selection activeCell="P30" sqref="P30"/>
    </sheetView>
  </sheetViews>
  <sheetFormatPr defaultColWidth="8.85546875" defaultRowHeight="15"/>
  <cols>
    <col min="1" max="1" width="8.85546875" customWidth="1"/>
    <col min="2" max="8" width="16.85546875" customWidth="1"/>
    <col min="9" max="9" width="2" customWidth="1"/>
  </cols>
  <sheetData>
    <row r="1" spans="1:11" ht="15.75">
      <c r="A1" s="41" t="s">
        <v>0</v>
      </c>
    </row>
    <row r="2" spans="1:11" ht="60.75" customHeight="1">
      <c r="B2" s="142"/>
      <c r="C2" s="142"/>
      <c r="D2" s="142"/>
      <c r="E2" s="142"/>
      <c r="F2" s="142"/>
      <c r="G2" s="142"/>
      <c r="H2" s="142"/>
    </row>
    <row r="3" spans="1:11" ht="15" customHeight="1">
      <c r="A3" s="37"/>
    </row>
    <row r="4" spans="1:11" ht="39.950000000000003" customHeight="1">
      <c r="B4" s="143" t="s">
        <v>1</v>
      </c>
      <c r="C4" s="143"/>
      <c r="D4" s="143"/>
      <c r="E4" s="143"/>
      <c r="F4" s="143"/>
      <c r="G4" s="143"/>
      <c r="H4" s="143"/>
      <c r="K4" s="122"/>
    </row>
    <row r="5" spans="1:11" ht="39.950000000000003" customHeight="1">
      <c r="B5" s="143"/>
      <c r="C5" s="143"/>
      <c r="D5" s="143"/>
      <c r="E5" s="143"/>
      <c r="F5" s="143"/>
      <c r="G5" s="143"/>
      <c r="H5" s="143"/>
      <c r="K5" s="122"/>
    </row>
    <row r="6" spans="1:11" ht="24.6" customHeight="1">
      <c r="K6" s="129"/>
    </row>
    <row r="7" spans="1:11" ht="45.95" customHeight="1">
      <c r="A7" s="38"/>
      <c r="B7" s="39"/>
      <c r="C7" s="144"/>
      <c r="D7" s="144"/>
      <c r="E7" s="144"/>
      <c r="F7" s="144"/>
      <c r="G7" s="144"/>
      <c r="K7" s="130"/>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algorithmName="SHA-512" hashValue="xKgnV0G1/YXOldF0NK5bLZNQcLxJb1Vq5UE2yIAYkW97znzfaz5xrI8T0HOsrnNLJeSek1Iv/vZSlUZ565oY5w==" saltValue="zjGWm2QDd0KHgBhLjqJcZg==" spinCount="100000" sheet="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Q16" sqref="Q16"/>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1" t="s">
        <v>2</v>
      </c>
      <c r="R1"/>
    </row>
    <row r="2" spans="1:18" ht="15.75">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1"/>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5"/>
      <c r="C33" s="145"/>
      <c r="D33" s="145"/>
      <c r="E33" s="145"/>
      <c r="F33" s="145"/>
      <c r="G33" s="145"/>
      <c r="H33" s="145"/>
      <c r="I33" s="145"/>
      <c r="J33" s="145"/>
      <c r="K33" s="145"/>
      <c r="L33" s="145"/>
      <c r="M33" s="145"/>
      <c r="N33" s="145"/>
    </row>
  </sheetData>
  <sheetProtection algorithmName="SHA-512" hashValue="ViuJElvFL0xhy7Vmz0Exd2vzSoBrgrqgO0ZQX0tsV5a3C/ujop5IIHAECnGUfuKRKbJ1aMLVKZAS1cPRBqu0bA==" saltValue="+4iu31JHEVKC8MM/c2H4Xw==" spinCount="100000" sheet="1" objects="1" scenario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tabSelected="1" showRuler="0" showWhiteSpace="0" view="pageLayout" zoomScaleNormal="100" workbookViewId="0">
      <selection activeCell="D5" sqref="D5"/>
    </sheetView>
  </sheetViews>
  <sheetFormatPr defaultColWidth="16.140625" defaultRowHeight="1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75">
      <c r="A1" s="41" t="s">
        <v>3</v>
      </c>
      <c r="H1"/>
    </row>
    <row r="2" spans="1:12" s="2" customFormat="1" ht="53.25" customHeight="1">
      <c r="A2" s="40"/>
      <c r="B2" s="146"/>
      <c r="C2" s="146"/>
      <c r="D2" s="146"/>
      <c r="E2" s="146"/>
      <c r="F2" s="146"/>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47" t="s">
        <v>4</v>
      </c>
      <c r="C5" s="148"/>
      <c r="D5" s="65" t="s">
        <v>5</v>
      </c>
      <c r="E5" s="3"/>
      <c r="F5" s="4"/>
      <c r="H5" s="11"/>
    </row>
    <row r="6" spans="1:12" s="2" customFormat="1" ht="6.75" customHeight="1">
      <c r="A6" s="1"/>
      <c r="B6" s="1"/>
      <c r="C6" s="1"/>
      <c r="D6" s="1"/>
      <c r="E6" s="1"/>
      <c r="F6" s="1"/>
    </row>
    <row r="7" spans="1:12" s="2" customFormat="1" ht="24.95" customHeight="1">
      <c r="A7" s="1"/>
      <c r="B7" s="6" t="s">
        <v>6</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47" t="s">
        <v>7</v>
      </c>
      <c r="C9" s="148"/>
      <c r="D9" s="148"/>
      <c r="E9" s="148"/>
      <c r="F9" s="149"/>
    </row>
    <row r="10" spans="1:12" s="2" customFormat="1" ht="18" customHeight="1">
      <c r="A10" s="1"/>
      <c r="B10" s="150" t="s">
        <v>8</v>
      </c>
      <c r="C10" s="151"/>
      <c r="D10" s="151"/>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4" t="s">
        <v>9</v>
      </c>
      <c r="C11" s="155"/>
      <c r="D11" s="155"/>
      <c r="E11" s="32" t="str">
        <f>IF(AND(I11="NA", $D$7="Non-Mechanical Ventilation (Natural Ventilation / Exhaust Only)"),"Not Applicable", "")</f>
        <v/>
      </c>
      <c r="F11" s="8">
        <f>IF(I11="NA",-1,IF(I11="Yes",1,0))</f>
        <v>1</v>
      </c>
      <c r="H11" s="133"/>
      <c r="I11" s="31" t="str">
        <f>INDEX(Table1[Higher grade filters installed],MATCH('3. School Dashboard'!$D$5,Table1[Name of School Facility],0))</f>
        <v>Yes</v>
      </c>
      <c r="J11" s="133"/>
      <c r="L11" s="126"/>
    </row>
    <row r="12" spans="1:12" s="2" customFormat="1" ht="18" customHeight="1">
      <c r="A12" s="1"/>
      <c r="B12" s="154" t="s">
        <v>10</v>
      </c>
      <c r="C12" s="155"/>
      <c r="D12" s="155"/>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54" t="s">
        <v>11</v>
      </c>
      <c r="C13" s="155"/>
      <c r="D13" s="155"/>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4" t="s">
        <v>12</v>
      </c>
      <c r="C14" s="155"/>
      <c r="D14" s="155"/>
      <c r="E14" s="32" t="str">
        <f>IF(I14="NA", "Not Applicable", "")</f>
        <v>Not Applicable</v>
      </c>
      <c r="F14" s="50">
        <f>IF(I14="NA",-1,IF(I14="Yes",1,0))</f>
        <v>-1</v>
      </c>
      <c r="G14" s="10"/>
      <c r="I14" s="31" t="str">
        <f>INDEX(Table1[HEPA units deployed in portables, as needed ],MATCH('3. School Dashboard'!$D$5,Table1[Name of School Facility],0))</f>
        <v>NA</v>
      </c>
    </row>
    <row r="15" spans="1:12" s="126" customFormat="1" ht="18" customHeight="1">
      <c r="B15" s="152" t="s">
        <v>13</v>
      </c>
      <c r="C15" s="153"/>
      <c r="D15" s="153"/>
      <c r="E15" s="153"/>
      <c r="F15" s="51">
        <f>INDEX(Table1[Standalone HEPA filter units in place],MATCH('3. School Dashboard'!$D$5,Table1[Name of School Facility],0))</f>
        <v>4</v>
      </c>
      <c r="G15" s="127"/>
      <c r="I15" s="127"/>
    </row>
    <row r="16" spans="1:12" s="126" customFormat="1" ht="25.7" customHeight="1">
      <c r="B16" s="55" t="s">
        <v>14</v>
      </c>
      <c r="G16" s="128"/>
      <c r="H16" s="132"/>
    </row>
    <row r="17" spans="2:2" ht="17.100000000000001" customHeight="1">
      <c r="B17" s="56" t="s">
        <v>15</v>
      </c>
    </row>
    <row r="26" spans="2:2" ht="3.95" hidden="1" customHeight="1"/>
  </sheetData>
  <sheetProtection algorithmName="SHA-512" hashValue="8Vz7y3tQX5gQUttidvzbfYagXiyEvYkOhIv+vIizQUZ9juK9j+sVb4c62FewKKKihyWuoF11K3RfuiR3N0ViRg==" saltValue="dcFixFPiQ7y5dCm6KkDBTw==" spinCount="100000" sheet="1"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zoomScale="70" zoomScaleNormal="70" workbookViewId="0">
      <selection activeCell="I38" sqref="I38"/>
    </sheetView>
  </sheetViews>
  <sheetFormatPr defaultRowHeight="15"/>
  <cols>
    <col min="1" max="1" width="6.140625" style="12" customWidth="1"/>
    <col min="2" max="2" width="97.5703125" style="18" customWidth="1"/>
    <col min="3" max="3" width="57.85546875" customWidth="1"/>
    <col min="4" max="4" width="39" customWidth="1"/>
    <col min="5" max="23" width="12.5703125" customWidth="1"/>
    <col min="24" max="26" width="12.5703125" style="136" customWidth="1"/>
    <col min="27" max="27" width="15.28515625" style="136" customWidth="1"/>
    <col min="28" max="29" width="12.5703125" style="136" customWidth="1"/>
  </cols>
  <sheetData>
    <row r="1" spans="1:29" ht="19.5" thickBot="1">
      <c r="A1" s="42" t="s">
        <v>16</v>
      </c>
      <c r="B1" s="78" t="s">
        <v>17</v>
      </c>
      <c r="C1" s="79" t="s">
        <v>18</v>
      </c>
    </row>
    <row r="2" spans="1:29" ht="19.5" thickBot="1">
      <c r="A2" s="15"/>
      <c r="B2" s="81"/>
      <c r="C2" s="82"/>
      <c r="D2" s="80"/>
      <c r="F2" s="164" t="s">
        <v>19</v>
      </c>
      <c r="G2" s="165"/>
    </row>
    <row r="3" spans="1:29" ht="21">
      <c r="A3" s="19"/>
      <c r="B3" s="96" t="s">
        <v>20</v>
      </c>
      <c r="C3" s="97"/>
      <c r="D3" s="95"/>
      <c r="F3" s="61"/>
      <c r="G3" s="62" t="s">
        <v>21</v>
      </c>
    </row>
    <row r="4" spans="1:29" ht="21.75" thickBot="1">
      <c r="A4" s="15"/>
      <c r="B4" s="94"/>
      <c r="C4" s="95"/>
      <c r="D4" s="95"/>
      <c r="E4" s="120"/>
      <c r="F4" s="63"/>
      <c r="G4" s="64" t="s">
        <v>22</v>
      </c>
    </row>
    <row r="5" spans="1:29" ht="21">
      <c r="A5" s="15">
        <v>1</v>
      </c>
      <c r="B5" s="94" t="s">
        <v>23</v>
      </c>
      <c r="C5" s="98" t="s">
        <v>24</v>
      </c>
      <c r="D5" s="99" t="s">
        <v>25</v>
      </c>
      <c r="E5" s="121"/>
    </row>
    <row r="6" spans="1:29" ht="21">
      <c r="B6" s="94"/>
      <c r="C6" s="95"/>
      <c r="D6" s="95"/>
    </row>
    <row r="7" spans="1:29" ht="21">
      <c r="A7" s="15">
        <v>2</v>
      </c>
      <c r="B7" s="94" t="s">
        <v>26</v>
      </c>
      <c r="C7" s="95"/>
      <c r="D7" s="95"/>
    </row>
    <row r="8" spans="1:29" ht="21">
      <c r="A8" s="33">
        <v>2.1</v>
      </c>
      <c r="B8" s="100"/>
      <c r="C8" s="101" t="str" cm="1">
        <f t="array" ref="C8">INDEX('Board Ventilation Strate-PY'!C:C,MATCH(1,(1='Board Ventilation Strate-PY'!A:A)*('4. Board Level Worksheet'!$C$5='Board Ventilation Strate-PY'!D:D),0))</f>
        <v xml:space="preserve">Upgrades HVAC systems </v>
      </c>
      <c r="D8" s="99" t="s">
        <v>27</v>
      </c>
    </row>
    <row r="9" spans="1:29" ht="42">
      <c r="A9" s="36">
        <v>2.2000000000000002</v>
      </c>
      <c r="B9" s="100"/>
      <c r="C9" s="101" t="str" cm="1">
        <f t="array" ref="C9">INDEX('Board Ventilation Strate-PY'!C:C,MATCH(1,(2='Board Ventilation Strate-PY'!A:A)*('4. Board Level Worksheet'!$C$5='Board Ventilation Strate-PY'!D:D),0))</f>
        <v xml:space="preserve">Increase air filtration and UV light disinfecting equipment </v>
      </c>
      <c r="D9" s="99" t="s">
        <v>27</v>
      </c>
    </row>
    <row r="10" spans="1:29" ht="84">
      <c r="A10" s="36">
        <v>2.2999999999999998</v>
      </c>
      <c r="B10" s="100"/>
      <c r="C10" s="101" t="str" cm="1">
        <f t="array" ref="C10">INDEX('Board Ventilation Strate-PY'!C:C,MATCH(1,(3='Board Ventilation Strate-PY'!A:A)*('4. Board Level Worksheet'!$C$5='Board Ventilation Strate-PY'!D:D),0))</f>
        <v xml:space="preserve">Programming Building Automation Systems to remotely monitor HVAC (Heating, Ventilation, Air Conditioning) equipment, CO2 levels, VFD </v>
      </c>
      <c r="D10" s="99" t="s">
        <v>27</v>
      </c>
    </row>
    <row r="11" spans="1:29" ht="63">
      <c r="A11" s="36">
        <v>2.4</v>
      </c>
      <c r="B11" s="100"/>
      <c r="C11" s="101" t="str" cm="1">
        <f t="array" ref="C11">INDEX('Board Ventilation Strate-PY'!C:C,MATCH(1,(4='Board Ventilation Strate-PY'!A:A)*('4. Board Level Worksheet'!$C$5='Board Ventilation Strate-PY'!D:D),0))</f>
        <v xml:space="preserve">Enhance Preventative Maintenance, Testing, Commissioning Ventilation systems for all SGDSB Facilities </v>
      </c>
      <c r="D11" s="99" t="s">
        <v>27</v>
      </c>
    </row>
    <row r="12" spans="1:29" ht="21">
      <c r="A12" s="15"/>
      <c r="B12" s="94"/>
      <c r="C12" s="95"/>
      <c r="D12" s="95"/>
    </row>
    <row r="13" spans="1:29" ht="18.75">
      <c r="A13" s="102"/>
      <c r="B13" s="83" t="s">
        <v>28</v>
      </c>
      <c r="C13" s="84"/>
      <c r="D13" s="80"/>
    </row>
    <row r="14" spans="1:29" ht="18.75">
      <c r="A14" s="103"/>
      <c r="B14" s="81"/>
      <c r="C14" s="80"/>
      <c r="D14" s="80"/>
      <c r="X14" s="136" t="s">
        <v>29</v>
      </c>
      <c r="Y14" s="136" t="s">
        <v>29</v>
      </c>
    </row>
    <row r="15" spans="1:29" ht="19.5" thickBot="1">
      <c r="A15" s="104">
        <v>3</v>
      </c>
      <c r="B15" s="87" t="s">
        <v>30</v>
      </c>
      <c r="C15" s="88"/>
      <c r="D15" s="80"/>
      <c r="E15" s="158" t="s">
        <v>31</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29" ht="18.75">
      <c r="A16" s="105"/>
      <c r="B16" s="86"/>
      <c r="C16" s="80"/>
      <c r="D16" s="80"/>
      <c r="E16" s="156" t="s">
        <v>32</v>
      </c>
      <c r="F16" s="157"/>
      <c r="G16" s="157"/>
      <c r="H16" s="157"/>
      <c r="I16" s="157"/>
      <c r="J16" s="160"/>
      <c r="K16" s="161" t="s">
        <v>33</v>
      </c>
      <c r="L16" s="162"/>
      <c r="M16" s="162"/>
      <c r="N16" s="162"/>
      <c r="O16" s="162"/>
      <c r="P16" s="162"/>
      <c r="Q16" s="163"/>
      <c r="R16" s="161" t="s">
        <v>34</v>
      </c>
      <c r="S16" s="162"/>
      <c r="T16" s="162"/>
      <c r="U16" s="162"/>
      <c r="V16" s="162"/>
      <c r="W16" s="162"/>
      <c r="X16" s="156" t="s">
        <v>35</v>
      </c>
      <c r="Y16" s="157"/>
      <c r="Z16" s="157"/>
      <c r="AA16" s="157"/>
      <c r="AB16" s="157"/>
      <c r="AC16" s="157"/>
    </row>
    <row r="17" spans="1:29" ht="90">
      <c r="A17" s="105"/>
      <c r="B17" s="86"/>
      <c r="C17" s="85" t="s">
        <v>36</v>
      </c>
      <c r="D17" s="80"/>
      <c r="E17" s="34" t="s">
        <v>37</v>
      </c>
      <c r="F17" s="35" t="s">
        <v>37</v>
      </c>
      <c r="G17" s="57" t="s">
        <v>38</v>
      </c>
      <c r="H17" s="57" t="s">
        <v>39</v>
      </c>
      <c r="I17" s="57" t="s">
        <v>40</v>
      </c>
      <c r="J17" s="58" t="s">
        <v>41</v>
      </c>
      <c r="K17" s="125" t="s">
        <v>42</v>
      </c>
      <c r="L17" s="46" t="s">
        <v>43</v>
      </c>
      <c r="M17" s="46" t="s">
        <v>44</v>
      </c>
      <c r="N17" s="57" t="s">
        <v>39</v>
      </c>
      <c r="O17" s="57" t="s">
        <v>40</v>
      </c>
      <c r="P17" s="57" t="s">
        <v>38</v>
      </c>
      <c r="Q17" s="58" t="s">
        <v>41</v>
      </c>
      <c r="R17" s="46" t="s">
        <v>45</v>
      </c>
      <c r="S17" s="46" t="s">
        <v>46</v>
      </c>
      <c r="T17" s="57" t="s">
        <v>39</v>
      </c>
      <c r="U17" s="57" t="s">
        <v>40</v>
      </c>
      <c r="V17" s="57" t="s">
        <v>38</v>
      </c>
      <c r="W17" s="58" t="s">
        <v>41</v>
      </c>
      <c r="X17" s="137" t="s">
        <v>45</v>
      </c>
      <c r="Y17" s="137" t="s">
        <v>46</v>
      </c>
      <c r="Z17" s="138" t="s">
        <v>39</v>
      </c>
      <c r="AA17" s="138" t="s">
        <v>40</v>
      </c>
      <c r="AB17" s="138" t="s">
        <v>38</v>
      </c>
      <c r="AC17" s="139" t="s">
        <v>41</v>
      </c>
    </row>
    <row r="18" spans="1:29" ht="30" customHeight="1">
      <c r="A18" s="103">
        <v>3.1</v>
      </c>
      <c r="B18" s="81" t="s">
        <v>47</v>
      </c>
      <c r="C18" s="89">
        <f>SUM(E18:W18)</f>
        <v>2080211.5493399999</v>
      </c>
      <c r="D18" s="85"/>
      <c r="E18" s="68">
        <f>INDEX('Funding Tables'!Q:Q,MATCH('4. Board Level Worksheet'!$C$5,'Funding Tables'!$P:$P,0))/1000000</f>
        <v>0.1482</v>
      </c>
      <c r="F18" s="68">
        <f>INDEX('Funding Tables'!R:R,MATCH('4. Board Level Worksheet'!$C$5,'Funding Tables'!$P:$P,0))/1000000</f>
        <v>0.1482</v>
      </c>
      <c r="G18" s="59">
        <v>1337503</v>
      </c>
      <c r="H18" s="59">
        <v>0</v>
      </c>
      <c r="I18" s="59">
        <v>16740</v>
      </c>
      <c r="J18" s="59">
        <v>0</v>
      </c>
      <c r="K18" s="68">
        <f>INDEX('Funding Tables'!S:S,MATCH('4. Board Level Worksheet'!$C$5,'Funding Tables'!$P:$P,0))/1000000</f>
        <v>6.2121000000000003E-2</v>
      </c>
      <c r="L18" s="68">
        <f>INDEX('Funding Tables'!T:T,MATCH('4. Board Level Worksheet'!$C$5,'Funding Tables'!$P:$P,0))/1000000</f>
        <v>6.0000000000000001E-3</v>
      </c>
      <c r="M18" s="68">
        <f>INDEX('Funding Tables'!W:W,MATCH('4. Board Level Worksheet'!$C$5,'Funding Tables'!$P:$P,0))/1000000</f>
        <v>2.6221000000000001E-2</v>
      </c>
      <c r="N18" s="59">
        <v>0</v>
      </c>
      <c r="O18" s="59">
        <v>16740</v>
      </c>
      <c r="P18" s="59">
        <v>677862</v>
      </c>
      <c r="Q18" s="59">
        <v>0</v>
      </c>
      <c r="R18" s="68">
        <f>INDEX('Funding Tables'!X:X,MATCH('4. Board Level Worksheet'!$C$5,'Funding Tables'!$P:$P,0))/1000000</f>
        <v>8.9867000000000002E-2</v>
      </c>
      <c r="S18" s="68">
        <f>INDEX('Funding Tables'!Y:Y,MATCH('4. Board Level Worksheet'!$C$5,'Funding Tables'!$P:$P,0))/1000000</f>
        <v>6.8731E-2</v>
      </c>
      <c r="T18" s="124">
        <v>0</v>
      </c>
      <c r="U18" s="124">
        <v>31366</v>
      </c>
      <c r="V18" s="69">
        <v>0</v>
      </c>
      <c r="W18" s="59">
        <v>0</v>
      </c>
      <c r="X18" s="140">
        <f>INDEX('Funding Tables'!AA:AA,MATCH('4. Board Level Worksheet'!$C$5,'Funding Tables'!$P:$P,0))/1000000</f>
        <v>0</v>
      </c>
      <c r="Y18" s="140">
        <f>INDEX('Funding Tables'!AB:AB,MATCH('4. Board Level Worksheet'!$C$5,'Funding Tables'!$P:$P,0))/1000000</f>
        <v>0</v>
      </c>
      <c r="Z18" s="124">
        <v>0</v>
      </c>
      <c r="AA18" s="124">
        <v>1755000</v>
      </c>
      <c r="AB18" s="124">
        <v>0</v>
      </c>
      <c r="AC18" s="141">
        <v>0</v>
      </c>
    </row>
    <row r="19" spans="1:29" ht="30" customHeight="1">
      <c r="A19" s="103">
        <v>3.2</v>
      </c>
      <c r="B19" s="81" t="s">
        <v>48</v>
      </c>
      <c r="C19" s="89">
        <f>SUM(X18:AC18)</f>
        <v>1755000</v>
      </c>
      <c r="D19" s="85"/>
    </row>
    <row r="20" spans="1:29" ht="18.75">
      <c r="A20" s="105"/>
      <c r="B20" s="86"/>
      <c r="C20" s="80"/>
      <c r="D20" s="80"/>
    </row>
    <row r="21" spans="1:29" ht="18.75">
      <c r="A21" s="103">
        <v>3.3</v>
      </c>
      <c r="B21" s="90" t="s">
        <v>49</v>
      </c>
      <c r="C21" s="91"/>
      <c r="D21" s="85" t="s">
        <v>27</v>
      </c>
    </row>
    <row r="22" spans="1:29" ht="18.75">
      <c r="A22" s="103">
        <v>3.4</v>
      </c>
      <c r="B22" s="90" t="s">
        <v>50</v>
      </c>
      <c r="C22" s="91"/>
      <c r="D22" s="85" t="s">
        <v>27</v>
      </c>
    </row>
    <row r="23" spans="1:29" ht="18.75">
      <c r="A23" s="103">
        <v>3.5</v>
      </c>
      <c r="B23" s="90" t="s">
        <v>51</v>
      </c>
      <c r="C23" s="92">
        <f>IFERROR(C22/ROWS(Table1[Name of School Facility]),"")</f>
        <v>0</v>
      </c>
      <c r="D23" s="85" t="s">
        <v>52</v>
      </c>
    </row>
    <row r="24" spans="1:29" ht="18.75">
      <c r="A24" s="103">
        <v>3.6</v>
      </c>
      <c r="B24" s="90" t="s">
        <v>53</v>
      </c>
      <c r="C24" s="91"/>
      <c r="D24" s="85" t="s">
        <v>27</v>
      </c>
    </row>
    <row r="25" spans="1:29" ht="18.75">
      <c r="A25" s="103">
        <v>3.7</v>
      </c>
      <c r="B25" s="90" t="s">
        <v>54</v>
      </c>
      <c r="C25" s="91"/>
      <c r="D25" s="85" t="s">
        <v>27</v>
      </c>
    </row>
    <row r="26" spans="1:29" ht="18.75">
      <c r="A26" s="103">
        <v>3.8</v>
      </c>
      <c r="B26" s="90" t="s">
        <v>55</v>
      </c>
      <c r="C26" s="92">
        <f>IFERROR(C25/ROWS(Table1[Name of School Facility]),"")</f>
        <v>0</v>
      </c>
      <c r="D26" s="85" t="s">
        <v>52</v>
      </c>
    </row>
    <row r="27" spans="1:29" ht="18.75">
      <c r="A27" s="103"/>
      <c r="B27" s="81"/>
      <c r="C27" s="86"/>
      <c r="D27" s="85"/>
    </row>
    <row r="28" spans="1:29" ht="18.75">
      <c r="A28" s="104">
        <v>3.9</v>
      </c>
      <c r="B28" s="87" t="s">
        <v>56</v>
      </c>
      <c r="C28" s="93"/>
      <c r="D28" s="85" t="s">
        <v>27</v>
      </c>
    </row>
    <row r="29" spans="1:29" ht="18.75">
      <c r="A29" s="105"/>
      <c r="B29" s="86"/>
      <c r="C29" s="80"/>
      <c r="D29" s="80"/>
    </row>
    <row r="30" spans="1:29" ht="18.75">
      <c r="B30" s="134" t="s">
        <v>57</v>
      </c>
      <c r="C30" s="135">
        <f>SUM('5. School Level Worksheet'!I:I)</f>
        <v>80</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19"/>
  <sheetViews>
    <sheetView zoomScale="110" zoomScaleNormal="110" workbookViewId="0">
      <selection activeCell="E4" sqref="E4"/>
    </sheetView>
  </sheetViews>
  <sheetFormatPr defaultRowHeight="15"/>
  <cols>
    <col min="1" max="1" width="26.140625" customWidth="1"/>
    <col min="2" max="2" width="13" customWidth="1"/>
    <col min="3" max="3" width="41.140625" style="21" customWidth="1"/>
    <col min="4" max="4" width="29.5703125" style="21" customWidth="1"/>
    <col min="5" max="5" width="32.5703125" style="21" customWidth="1"/>
    <col min="6" max="6" width="48.140625" style="21" customWidth="1"/>
    <col min="7" max="7" width="46.570312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0" ht="15.75">
      <c r="A1" s="43" t="s">
        <v>58</v>
      </c>
    </row>
    <row r="2" spans="1:10" s="20" customFormat="1" ht="60">
      <c r="A2" s="60" t="s">
        <v>59</v>
      </c>
      <c r="B2" s="22"/>
      <c r="C2" s="23" t="s">
        <v>60</v>
      </c>
      <c r="D2" s="24" t="s">
        <v>61</v>
      </c>
      <c r="E2" s="24" t="s">
        <v>61</v>
      </c>
      <c r="F2" s="24" t="s">
        <v>61</v>
      </c>
      <c r="G2" s="70" t="s">
        <v>61</v>
      </c>
      <c r="H2" s="70" t="s">
        <v>61</v>
      </c>
      <c r="I2" s="70" t="s">
        <v>62</v>
      </c>
    </row>
    <row r="3" spans="1:10" ht="19.5" thickBot="1">
      <c r="G3" s="71"/>
      <c r="H3" s="71"/>
      <c r="I3" s="71"/>
      <c r="J3"/>
    </row>
    <row r="4" spans="1:10" ht="19.5" thickBot="1">
      <c r="A4" s="26" t="s">
        <v>63</v>
      </c>
      <c r="B4" s="27"/>
      <c r="C4" s="28"/>
      <c r="D4" s="29" t="s">
        <v>64</v>
      </c>
      <c r="E4" s="30"/>
      <c r="F4" s="30"/>
      <c r="G4" s="72"/>
      <c r="H4" s="72"/>
      <c r="I4" s="72"/>
      <c r="J4"/>
    </row>
    <row r="5" spans="1:10" s="25" customFormat="1" ht="57" thickBot="1">
      <c r="A5" s="75" t="s">
        <v>65</v>
      </c>
      <c r="B5" s="76" t="s">
        <v>66</v>
      </c>
      <c r="C5" s="76" t="s">
        <v>67</v>
      </c>
      <c r="D5" s="77" t="s">
        <v>8</v>
      </c>
      <c r="E5" s="74" t="s">
        <v>9</v>
      </c>
      <c r="F5" s="74" t="s">
        <v>10</v>
      </c>
      <c r="G5" s="73" t="s">
        <v>11</v>
      </c>
      <c r="H5" s="74" t="s">
        <v>68</v>
      </c>
      <c r="I5" s="74" t="s">
        <v>13</v>
      </c>
      <c r="J5" s="54" t="s">
        <v>69</v>
      </c>
    </row>
    <row r="6" spans="1:10">
      <c r="A6" t="s">
        <v>70</v>
      </c>
      <c r="B6" t="s">
        <v>71</v>
      </c>
      <c r="C6" s="21" t="s">
        <v>72</v>
      </c>
      <c r="D6" s="21" t="s">
        <v>73</v>
      </c>
      <c r="E6" s="21" t="s">
        <v>73</v>
      </c>
      <c r="F6" s="21" t="s">
        <v>73</v>
      </c>
      <c r="G6" s="21" t="s">
        <v>73</v>
      </c>
      <c r="H6" s="21" t="s">
        <v>74</v>
      </c>
      <c r="I6" s="21">
        <v>2</v>
      </c>
      <c r="J6" s="21">
        <v>6.2</v>
      </c>
    </row>
    <row r="7" spans="1:10">
      <c r="A7" t="s">
        <v>75</v>
      </c>
      <c r="B7" t="s">
        <v>76</v>
      </c>
      <c r="C7" s="21" t="s">
        <v>72</v>
      </c>
      <c r="D7" s="21" t="s">
        <v>73</v>
      </c>
      <c r="E7" s="21" t="s">
        <v>73</v>
      </c>
      <c r="F7" s="21" t="s">
        <v>73</v>
      </c>
      <c r="G7" s="21" t="s">
        <v>73</v>
      </c>
      <c r="H7" s="21" t="s">
        <v>74</v>
      </c>
      <c r="I7" s="21">
        <v>2</v>
      </c>
      <c r="J7" s="21">
        <v>6.2</v>
      </c>
    </row>
    <row r="8" spans="1:10">
      <c r="A8" t="s">
        <v>77</v>
      </c>
      <c r="B8" t="s">
        <v>78</v>
      </c>
      <c r="C8" s="21" t="s">
        <v>72</v>
      </c>
      <c r="D8" s="21" t="s">
        <v>73</v>
      </c>
      <c r="E8" s="21" t="s">
        <v>73</v>
      </c>
      <c r="F8" s="21" t="s">
        <v>73</v>
      </c>
      <c r="G8" s="21" t="s">
        <v>73</v>
      </c>
      <c r="H8" s="21" t="s">
        <v>74</v>
      </c>
      <c r="I8" s="21">
        <v>5</v>
      </c>
      <c r="J8" s="21">
        <v>6.2</v>
      </c>
    </row>
    <row r="9" spans="1:10">
      <c r="A9" t="s">
        <v>79</v>
      </c>
      <c r="B9" t="s">
        <v>80</v>
      </c>
      <c r="C9" s="21" t="s">
        <v>72</v>
      </c>
      <c r="D9" s="21" t="s">
        <v>73</v>
      </c>
      <c r="E9" s="21" t="s">
        <v>73</v>
      </c>
      <c r="F9" s="21" t="s">
        <v>73</v>
      </c>
      <c r="G9" s="21" t="s">
        <v>73</v>
      </c>
      <c r="H9" s="21" t="s">
        <v>74</v>
      </c>
      <c r="I9" s="21">
        <v>9</v>
      </c>
      <c r="J9" s="21">
        <v>6.2</v>
      </c>
    </row>
    <row r="10" spans="1:10">
      <c r="A10" t="s">
        <v>81</v>
      </c>
      <c r="B10" t="s">
        <v>82</v>
      </c>
      <c r="C10" s="21" t="s">
        <v>72</v>
      </c>
      <c r="D10" s="21" t="s">
        <v>73</v>
      </c>
      <c r="E10" s="21" t="s">
        <v>73</v>
      </c>
      <c r="F10" s="21" t="s">
        <v>73</v>
      </c>
      <c r="G10" s="21" t="s">
        <v>73</v>
      </c>
      <c r="H10" s="21" t="s">
        <v>74</v>
      </c>
      <c r="I10" s="21">
        <v>9</v>
      </c>
      <c r="J10" s="21">
        <v>6.2</v>
      </c>
    </row>
    <row r="11" spans="1:10">
      <c r="A11" t="s">
        <v>83</v>
      </c>
      <c r="B11" t="s">
        <v>84</v>
      </c>
      <c r="C11" s="21" t="s">
        <v>72</v>
      </c>
      <c r="D11" s="21" t="s">
        <v>73</v>
      </c>
      <c r="E11" s="21" t="s">
        <v>73</v>
      </c>
      <c r="F11" s="21" t="s">
        <v>73</v>
      </c>
      <c r="G11" s="21" t="s">
        <v>73</v>
      </c>
      <c r="H11" s="21" t="s">
        <v>74</v>
      </c>
      <c r="I11" s="21">
        <v>1</v>
      </c>
      <c r="J11" s="21">
        <v>6.2</v>
      </c>
    </row>
    <row r="12" spans="1:10">
      <c r="A12" t="s">
        <v>85</v>
      </c>
      <c r="B12" t="s">
        <v>86</v>
      </c>
      <c r="C12" s="21" t="s">
        <v>72</v>
      </c>
      <c r="D12" s="21" t="s">
        <v>73</v>
      </c>
      <c r="E12" s="21" t="s">
        <v>73</v>
      </c>
      <c r="F12" s="21" t="s">
        <v>73</v>
      </c>
      <c r="G12" s="21" t="s">
        <v>73</v>
      </c>
      <c r="H12" s="21" t="s">
        <v>74</v>
      </c>
      <c r="I12" s="21">
        <v>7</v>
      </c>
      <c r="J12" s="21">
        <v>6.2</v>
      </c>
    </row>
    <row r="13" spans="1:10">
      <c r="A13" t="s">
        <v>87</v>
      </c>
      <c r="B13" t="s">
        <v>88</v>
      </c>
      <c r="C13" s="21" t="s">
        <v>72</v>
      </c>
      <c r="D13" s="21" t="s">
        <v>73</v>
      </c>
      <c r="E13" s="21" t="s">
        <v>73</v>
      </c>
      <c r="F13" s="21" t="s">
        <v>73</v>
      </c>
      <c r="G13" s="21" t="s">
        <v>73</v>
      </c>
      <c r="H13" s="21" t="s">
        <v>74</v>
      </c>
      <c r="I13" s="21">
        <v>2</v>
      </c>
      <c r="J13" s="21">
        <v>6.2</v>
      </c>
    </row>
    <row r="14" spans="1:10">
      <c r="A14" t="s">
        <v>89</v>
      </c>
      <c r="B14" t="s">
        <v>90</v>
      </c>
      <c r="C14" s="21" t="s">
        <v>72</v>
      </c>
      <c r="D14" s="21" t="s">
        <v>73</v>
      </c>
      <c r="E14" s="21" t="s">
        <v>73</v>
      </c>
      <c r="F14" s="21" t="s">
        <v>73</v>
      </c>
      <c r="G14" s="21" t="s">
        <v>73</v>
      </c>
      <c r="H14" s="21" t="s">
        <v>74</v>
      </c>
      <c r="I14" s="21">
        <v>5</v>
      </c>
      <c r="J14" s="21">
        <v>6.2</v>
      </c>
    </row>
    <row r="15" spans="1:10">
      <c r="A15" t="s">
        <v>91</v>
      </c>
      <c r="B15" t="s">
        <v>92</v>
      </c>
      <c r="C15" s="21" t="s">
        <v>72</v>
      </c>
      <c r="D15" s="21" t="s">
        <v>73</v>
      </c>
      <c r="E15" s="21" t="s">
        <v>73</v>
      </c>
      <c r="F15" s="21" t="s">
        <v>73</v>
      </c>
      <c r="G15" s="21" t="s">
        <v>73</v>
      </c>
      <c r="H15" s="21" t="s">
        <v>74</v>
      </c>
      <c r="I15" s="21">
        <v>2</v>
      </c>
      <c r="J15" s="21">
        <v>6.2</v>
      </c>
    </row>
    <row r="16" spans="1:10">
      <c r="A16" t="s">
        <v>93</v>
      </c>
      <c r="B16" t="s">
        <v>94</v>
      </c>
      <c r="C16" s="21" t="s">
        <v>95</v>
      </c>
      <c r="D16" s="21" t="s">
        <v>73</v>
      </c>
      <c r="E16" s="21" t="s">
        <v>73</v>
      </c>
      <c r="F16" s="21" t="s">
        <v>73</v>
      </c>
      <c r="G16" s="21" t="s">
        <v>73</v>
      </c>
      <c r="H16" s="21" t="s">
        <v>74</v>
      </c>
      <c r="I16" s="21">
        <v>6</v>
      </c>
      <c r="J16" s="21">
        <v>6.2</v>
      </c>
    </row>
    <row r="17" spans="1:10">
      <c r="A17" t="s">
        <v>96</v>
      </c>
      <c r="B17" t="s">
        <v>97</v>
      </c>
      <c r="C17" s="21" t="s">
        <v>72</v>
      </c>
      <c r="D17" s="21" t="s">
        <v>73</v>
      </c>
      <c r="E17" s="21" t="s">
        <v>73</v>
      </c>
      <c r="F17" s="21" t="s">
        <v>73</v>
      </c>
      <c r="G17" s="21" t="s">
        <v>73</v>
      </c>
      <c r="H17" s="21" t="s">
        <v>74</v>
      </c>
      <c r="I17" s="21">
        <v>24</v>
      </c>
      <c r="J17" s="21">
        <v>6.2</v>
      </c>
    </row>
    <row r="18" spans="1:10">
      <c r="A18" t="s">
        <v>98</v>
      </c>
      <c r="B18" t="s">
        <v>99</v>
      </c>
      <c r="C18" s="21" t="s">
        <v>72</v>
      </c>
      <c r="D18" s="21" t="s">
        <v>73</v>
      </c>
      <c r="E18" s="21" t="s">
        <v>73</v>
      </c>
      <c r="F18" s="21" t="s">
        <v>73</v>
      </c>
      <c r="G18" s="21" t="s">
        <v>73</v>
      </c>
      <c r="H18" s="21" t="s">
        <v>74</v>
      </c>
      <c r="I18" s="21">
        <v>2</v>
      </c>
      <c r="J18" s="21">
        <v>6.2</v>
      </c>
    </row>
    <row r="19" spans="1:10">
      <c r="A19" t="s">
        <v>5</v>
      </c>
      <c r="B19" t="s">
        <v>100</v>
      </c>
      <c r="C19" s="21" t="s">
        <v>72</v>
      </c>
      <c r="D19" s="21" t="s">
        <v>73</v>
      </c>
      <c r="E19" s="21" t="s">
        <v>73</v>
      </c>
      <c r="F19" s="21" t="s">
        <v>73</v>
      </c>
      <c r="G19" s="21" t="s">
        <v>73</v>
      </c>
      <c r="H19" s="21" t="s">
        <v>74</v>
      </c>
      <c r="I19" s="21">
        <v>4</v>
      </c>
      <c r="J19" s="21">
        <v>6.2</v>
      </c>
    </row>
  </sheetData>
  <phoneticPr fontId="19" type="noConversion"/>
  <dataValidations count="1">
    <dataValidation type="list" allowBlank="1" showInputMessage="1" showErrorMessage="1" sqref="D6:H19"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5703125" style="118"/>
    <col min="3" max="3" width="113.85546875" style="119" customWidth="1"/>
    <col min="4" max="4" width="62.140625" bestFit="1" customWidth="1"/>
  </cols>
  <sheetData>
    <row r="1" spans="1:4">
      <c r="A1" t="s">
        <v>101</v>
      </c>
      <c r="B1" s="106" t="s">
        <v>69</v>
      </c>
      <c r="C1" s="107" t="s">
        <v>102</v>
      </c>
      <c r="D1" t="s">
        <v>103</v>
      </c>
    </row>
    <row r="2" spans="1:4">
      <c r="A2">
        <v>1</v>
      </c>
      <c r="B2" s="108">
        <v>31</v>
      </c>
      <c r="C2" s="109" t="s">
        <v>104</v>
      </c>
      <c r="D2" t="str">
        <f>INDEX('Funding Tables'!P:P,MATCH('Board Ventilation Strate-PY'!B2,'Funding Tables'!B:B,0))</f>
        <v>Huron-Superior Catholic District School Board</v>
      </c>
    </row>
    <row r="3" spans="1:4">
      <c r="A3">
        <f>IF(B3=B2,A2+1,1)</f>
        <v>2</v>
      </c>
      <c r="B3" s="108">
        <v>31</v>
      </c>
      <c r="C3" s="109" t="s">
        <v>105</v>
      </c>
      <c r="D3" t="str">
        <f>INDEX('Funding Tables'!P:P,MATCH('Board Ventilation Strate-PY'!B3,'Funding Tables'!B:B,0))</f>
        <v>Huron-Superior Catholic District School Board</v>
      </c>
    </row>
    <row r="4" spans="1:4">
      <c r="A4">
        <f t="shared" ref="A4:A67" si="0">IF(B4=B3,A3+1,1)</f>
        <v>3</v>
      </c>
      <c r="B4" s="108">
        <v>31</v>
      </c>
      <c r="C4" s="109" t="s">
        <v>106</v>
      </c>
      <c r="D4" t="str">
        <f>INDEX('Funding Tables'!P:P,MATCH('Board Ventilation Strate-PY'!B4,'Funding Tables'!B:B,0))</f>
        <v>Huron-Superior Catholic District School Board</v>
      </c>
    </row>
    <row r="5" spans="1:4">
      <c r="A5">
        <f t="shared" si="0"/>
        <v>4</v>
      </c>
      <c r="B5" s="108">
        <v>31</v>
      </c>
      <c r="C5" s="109" t="s">
        <v>107</v>
      </c>
      <c r="D5" t="str">
        <f>INDEX('Funding Tables'!P:P,MATCH('Board Ventilation Strate-PY'!B5,'Funding Tables'!B:B,0))</f>
        <v>Huron-Superior Catholic District School Board</v>
      </c>
    </row>
    <row r="6" spans="1:4">
      <c r="A6">
        <f t="shared" si="0"/>
        <v>1</v>
      </c>
      <c r="B6" s="108">
        <v>10</v>
      </c>
      <c r="C6" s="109" t="s">
        <v>108</v>
      </c>
      <c r="D6" t="str">
        <f>INDEX('Funding Tables'!P:P,MATCH('Board Ventilation Strate-PY'!B6,'Funding Tables'!B:B,0))</f>
        <v>Lambton Kent District School Board</v>
      </c>
    </row>
    <row r="7" spans="1:4" ht="30">
      <c r="A7">
        <f t="shared" si="0"/>
        <v>2</v>
      </c>
      <c r="B7" s="108">
        <v>10</v>
      </c>
      <c r="C7" s="109" t="s">
        <v>109</v>
      </c>
      <c r="D7" t="str">
        <f>INDEX('Funding Tables'!P:P,MATCH('Board Ventilation Strate-PY'!B7,'Funding Tables'!B:B,0))</f>
        <v>Lambton Kent District School Board</v>
      </c>
    </row>
    <row r="8" spans="1:4" ht="30">
      <c r="A8">
        <f t="shared" si="0"/>
        <v>3</v>
      </c>
      <c r="B8" s="108">
        <v>10</v>
      </c>
      <c r="C8" s="109" t="s">
        <v>110</v>
      </c>
      <c r="D8" t="str">
        <f>INDEX('Funding Tables'!P:P,MATCH('Board Ventilation Strate-PY'!B8,'Funding Tables'!B:B,0))</f>
        <v>Lambton Kent District School Board</v>
      </c>
    </row>
    <row r="9" spans="1:4" ht="30">
      <c r="A9">
        <f t="shared" si="0"/>
        <v>4</v>
      </c>
      <c r="B9" s="108">
        <v>10</v>
      </c>
      <c r="C9" s="109" t="s">
        <v>111</v>
      </c>
      <c r="D9" t="str">
        <f>INDEX('Funding Tables'!P:P,MATCH('Board Ventilation Strate-PY'!B9,'Funding Tables'!B:B,0))</f>
        <v>Lambton Kent District School Board</v>
      </c>
    </row>
    <row r="10" spans="1:4">
      <c r="A10">
        <f t="shared" si="0"/>
        <v>1</v>
      </c>
      <c r="B10" s="108">
        <v>56</v>
      </c>
      <c r="C10" s="110" t="s">
        <v>112</v>
      </c>
      <c r="D10" t="str">
        <f>INDEX('Funding Tables'!P:P,MATCH('Board Ventilation Strate-PY'!B10,'Funding Tables'!B:B,0))</f>
        <v>Conseil scolaire public du Nord-Est de l'Ontario</v>
      </c>
    </row>
    <row r="11" spans="1:4">
      <c r="A11">
        <f t="shared" si="0"/>
        <v>2</v>
      </c>
      <c r="B11" s="108">
        <v>56</v>
      </c>
      <c r="C11" s="110" t="s">
        <v>113</v>
      </c>
      <c r="D11" t="str">
        <f>INDEX('Funding Tables'!P:P,MATCH('Board Ventilation Strate-PY'!B11,'Funding Tables'!B:B,0))</f>
        <v>Conseil scolaire public du Nord-Est de l'Ontario</v>
      </c>
    </row>
    <row r="12" spans="1:4">
      <c r="A12">
        <f t="shared" si="0"/>
        <v>3</v>
      </c>
      <c r="B12" s="108">
        <v>56</v>
      </c>
      <c r="C12" s="110" t="s">
        <v>114</v>
      </c>
      <c r="D12" t="str">
        <f>INDEX('Funding Tables'!P:P,MATCH('Board Ventilation Strate-PY'!B12,'Funding Tables'!B:B,0))</f>
        <v>Conseil scolaire public du Nord-Est de l'Ontario</v>
      </c>
    </row>
    <row r="13" spans="1:4" ht="30">
      <c r="A13">
        <f t="shared" si="0"/>
        <v>4</v>
      </c>
      <c r="B13" s="108">
        <v>56</v>
      </c>
      <c r="C13" s="110" t="s">
        <v>115</v>
      </c>
      <c r="D13" t="str">
        <f>INDEX('Funding Tables'!P:P,MATCH('Board Ventilation Strate-PY'!B13,'Funding Tables'!B:B,0))</f>
        <v>Conseil scolaire public du Nord-Est de l'Ontario</v>
      </c>
    </row>
    <row r="14" spans="1:4" ht="30">
      <c r="A14">
        <f t="shared" si="0"/>
        <v>1</v>
      </c>
      <c r="B14" s="108">
        <v>103</v>
      </c>
      <c r="C14" s="109" t="s">
        <v>116</v>
      </c>
      <c r="D14" t="str">
        <f>INDEX('Funding Tables'!P:P,MATCH('Board Ventilation Strate-PY'!B14,'Funding Tables'!B:B,0))</f>
        <v>Penetanguishene Protestant Separate School Board</v>
      </c>
    </row>
    <row r="15" spans="1:4" ht="30">
      <c r="A15">
        <f t="shared" si="0"/>
        <v>2</v>
      </c>
      <c r="B15" s="108">
        <v>103</v>
      </c>
      <c r="C15" s="109" t="s">
        <v>117</v>
      </c>
      <c r="D15" t="str">
        <f>INDEX('Funding Tables'!P:P,MATCH('Board Ventilation Strate-PY'!B15,'Funding Tables'!B:B,0))</f>
        <v>Penetanguishene Protestant Separate School Board</v>
      </c>
    </row>
    <row r="16" spans="1:4">
      <c r="A16">
        <f t="shared" si="0"/>
        <v>3</v>
      </c>
      <c r="B16" s="108">
        <v>103</v>
      </c>
      <c r="C16" s="109" t="s">
        <v>118</v>
      </c>
      <c r="D16" t="str">
        <f>INDEX('Funding Tables'!P:P,MATCH('Board Ventilation Strate-PY'!B16,'Funding Tables'!B:B,0))</f>
        <v>Penetanguishene Protestant Separate School Board</v>
      </c>
    </row>
    <row r="17" spans="1:4">
      <c r="A17">
        <f t="shared" si="0"/>
        <v>4</v>
      </c>
      <c r="B17" s="108">
        <v>103</v>
      </c>
      <c r="C17" s="109" t="s">
        <v>119</v>
      </c>
      <c r="D17" t="str">
        <f>INDEX('Funding Tables'!P:P,MATCH('Board Ventilation Strate-PY'!B17,'Funding Tables'!B:B,0))</f>
        <v>Penetanguishene Protestant Separate School Board</v>
      </c>
    </row>
    <row r="18" spans="1:4">
      <c r="A18">
        <f t="shared" si="0"/>
        <v>1</v>
      </c>
      <c r="B18" s="108">
        <v>59</v>
      </c>
      <c r="C18" s="111" t="s">
        <v>120</v>
      </c>
      <c r="D18" t="str">
        <f>INDEX('Funding Tables'!P:P,MATCH('Board Ventilation Strate-PY'!B18,'Funding Tables'!B:B,0))</f>
        <v>Conseil des écoles publiques de l'Est de l'Ontario</v>
      </c>
    </row>
    <row r="19" spans="1:4" ht="30">
      <c r="A19">
        <f t="shared" si="0"/>
        <v>2</v>
      </c>
      <c r="B19" s="108">
        <v>59</v>
      </c>
      <c r="C19" s="111" t="s">
        <v>121</v>
      </c>
      <c r="D19" t="str">
        <f>INDEX('Funding Tables'!P:P,MATCH('Board Ventilation Strate-PY'!B19,'Funding Tables'!B:B,0))</f>
        <v>Conseil des écoles publiques de l'Est de l'Ontario</v>
      </c>
    </row>
    <row r="20" spans="1:4" ht="30">
      <c r="A20">
        <f t="shared" si="0"/>
        <v>3</v>
      </c>
      <c r="B20" s="108">
        <v>59</v>
      </c>
      <c r="C20" s="111" t="s">
        <v>122</v>
      </c>
      <c r="D20" t="str">
        <f>INDEX('Funding Tables'!P:P,MATCH('Board Ventilation Strate-PY'!B20,'Funding Tables'!B:B,0))</f>
        <v>Conseil des écoles publiques de l'Est de l'Ontario</v>
      </c>
    </row>
    <row r="21" spans="1:4">
      <c r="A21">
        <f t="shared" si="0"/>
        <v>4</v>
      </c>
      <c r="B21" s="108">
        <v>59</v>
      </c>
      <c r="C21" s="111" t="s">
        <v>123</v>
      </c>
      <c r="D21" t="str">
        <f>INDEX('Funding Tables'!P:P,MATCH('Board Ventilation Strate-PY'!B21,'Funding Tables'!B:B,0))</f>
        <v>Conseil des écoles publiques de l'Est de l'Ontario</v>
      </c>
    </row>
    <row r="22" spans="1:4">
      <c r="A22">
        <f t="shared" si="0"/>
        <v>1</v>
      </c>
      <c r="B22" s="108">
        <v>24</v>
      </c>
      <c r="C22" s="109" t="s">
        <v>124</v>
      </c>
      <c r="D22" t="str">
        <f>INDEX('Funding Tables'!P:P,MATCH('Board Ventilation Strate-PY'!B22,'Funding Tables'!B:B,0))</f>
        <v>Waterloo Region District School Board</v>
      </c>
    </row>
    <row r="23" spans="1:4" ht="30">
      <c r="A23">
        <f t="shared" si="0"/>
        <v>2</v>
      </c>
      <c r="B23" s="108">
        <v>24</v>
      </c>
      <c r="C23" s="109" t="s">
        <v>125</v>
      </c>
      <c r="D23" t="str">
        <f>INDEX('Funding Tables'!P:P,MATCH('Board Ventilation Strate-PY'!B23,'Funding Tables'!B:B,0))</f>
        <v>Waterloo Region District School Board</v>
      </c>
    </row>
    <row r="24" spans="1:4">
      <c r="A24">
        <f t="shared" si="0"/>
        <v>3</v>
      </c>
      <c r="B24" s="108">
        <v>24</v>
      </c>
      <c r="C24" s="109" t="s">
        <v>126</v>
      </c>
      <c r="D24" t="str">
        <f>INDEX('Funding Tables'!P:P,MATCH('Board Ventilation Strate-PY'!B24,'Funding Tables'!B:B,0))</f>
        <v>Waterloo Region District School Board</v>
      </c>
    </row>
    <row r="25" spans="1:4" ht="30">
      <c r="A25">
        <f t="shared" si="0"/>
        <v>4</v>
      </c>
      <c r="B25" s="108">
        <v>24</v>
      </c>
      <c r="C25" s="109" t="s">
        <v>127</v>
      </c>
      <c r="D25" t="str">
        <f>INDEX('Funding Tables'!P:P,MATCH('Board Ventilation Strate-PY'!B25,'Funding Tables'!B:B,0))</f>
        <v>Waterloo Region District School Board</v>
      </c>
    </row>
    <row r="26" spans="1:4" ht="30">
      <c r="A26">
        <f t="shared" si="0"/>
        <v>1</v>
      </c>
      <c r="B26" s="108">
        <v>42</v>
      </c>
      <c r="C26" s="109" t="s">
        <v>128</v>
      </c>
      <c r="D26" t="str">
        <f>INDEX('Funding Tables'!P:P,MATCH('Board Ventilation Strate-PY'!B26,'Funding Tables'!B:B,0))</f>
        <v>York Catholic District School Board</v>
      </c>
    </row>
    <row r="27" spans="1:4">
      <c r="A27">
        <f t="shared" si="0"/>
        <v>2</v>
      </c>
      <c r="B27" s="108">
        <v>42</v>
      </c>
      <c r="C27" s="109" t="s">
        <v>129</v>
      </c>
      <c r="D27" t="str">
        <f>INDEX('Funding Tables'!P:P,MATCH('Board Ventilation Strate-PY'!B27,'Funding Tables'!B:B,0))</f>
        <v>York Catholic District School Board</v>
      </c>
    </row>
    <row r="28" spans="1:4">
      <c r="A28">
        <f t="shared" si="0"/>
        <v>3</v>
      </c>
      <c r="B28" s="108">
        <v>42</v>
      </c>
      <c r="C28" s="109" t="s">
        <v>130</v>
      </c>
      <c r="D28" t="str">
        <f>INDEX('Funding Tables'!P:P,MATCH('Board Ventilation Strate-PY'!B28,'Funding Tables'!B:B,0))</f>
        <v>York Catholic District School Board</v>
      </c>
    </row>
    <row r="29" spans="1:4" ht="30">
      <c r="A29">
        <f t="shared" si="0"/>
        <v>4</v>
      </c>
      <c r="B29" s="108">
        <v>42</v>
      </c>
      <c r="C29" s="109" t="s">
        <v>131</v>
      </c>
      <c r="D29" t="str">
        <f>INDEX('Funding Tables'!P:P,MATCH('Board Ventilation Strate-PY'!B29,'Funding Tables'!B:B,0))</f>
        <v>York Catholic District School Board</v>
      </c>
    </row>
    <row r="30" spans="1:4">
      <c r="A30">
        <f t="shared" si="0"/>
        <v>1</v>
      </c>
      <c r="B30" s="108" t="s">
        <v>132</v>
      </c>
      <c r="C30" s="109" t="s">
        <v>133</v>
      </c>
      <c r="D30" t="str">
        <f>INDEX('Funding Tables'!P:P,MATCH('Board Ventilation Strate-PY'!B30,'Funding Tables'!B:B,0))</f>
        <v>Northwest Catholic District School Board</v>
      </c>
    </row>
    <row r="31" spans="1:4">
      <c r="A31">
        <f t="shared" si="0"/>
        <v>2</v>
      </c>
      <c r="B31" s="108" t="s">
        <v>132</v>
      </c>
      <c r="C31" s="109" t="s">
        <v>134</v>
      </c>
      <c r="D31" t="str">
        <f>INDEX('Funding Tables'!P:P,MATCH('Board Ventilation Strate-PY'!B31,'Funding Tables'!B:B,0))</f>
        <v>Northwest Catholic District School Board</v>
      </c>
    </row>
    <row r="32" spans="1:4" ht="30">
      <c r="A32">
        <f t="shared" si="0"/>
        <v>3</v>
      </c>
      <c r="B32" s="108" t="s">
        <v>132</v>
      </c>
      <c r="C32" s="109" t="s">
        <v>135</v>
      </c>
      <c r="D32" t="str">
        <f>INDEX('Funding Tables'!P:P,MATCH('Board Ventilation Strate-PY'!B32,'Funding Tables'!B:B,0))</f>
        <v>Northwest Catholic District School Board</v>
      </c>
    </row>
    <row r="33" spans="1:4" ht="30">
      <c r="A33">
        <f t="shared" si="0"/>
        <v>4</v>
      </c>
      <c r="B33" s="108" t="s">
        <v>132</v>
      </c>
      <c r="C33" s="109" t="s">
        <v>136</v>
      </c>
      <c r="D33" t="str">
        <f>INDEX('Funding Tables'!P:P,MATCH('Board Ventilation Strate-PY'!B33,'Funding Tables'!B:B,0))</f>
        <v>Northwest Catholic District School Board</v>
      </c>
    </row>
    <row r="34" spans="1:4" ht="30">
      <c r="A34">
        <f t="shared" si="0"/>
        <v>1</v>
      </c>
      <c r="B34" s="108">
        <v>66</v>
      </c>
      <c r="C34" s="109" t="s">
        <v>137</v>
      </c>
      <c r="D34" t="str">
        <f>INDEX('Funding Tables'!P:P,MATCH('Board Ventilation Strate-PY'!B34,'Funding Tables'!B:B,0))</f>
        <v>Conseil scolaire de district catholique du Centre-Est de l'Ontario</v>
      </c>
    </row>
    <row r="35" spans="1:4" ht="30">
      <c r="A35">
        <f t="shared" si="0"/>
        <v>2</v>
      </c>
      <c r="B35" s="108">
        <v>66</v>
      </c>
      <c r="C35" s="109" t="s">
        <v>138</v>
      </c>
      <c r="D35" t="str">
        <f>INDEX('Funding Tables'!P:P,MATCH('Board Ventilation Strate-PY'!B35,'Funding Tables'!B:B,0))</f>
        <v>Conseil scolaire de district catholique du Centre-Est de l'Ontario</v>
      </c>
    </row>
    <row r="36" spans="1:4">
      <c r="A36">
        <f t="shared" si="0"/>
        <v>3</v>
      </c>
      <c r="B36" s="108">
        <v>66</v>
      </c>
      <c r="C36" s="109" t="s">
        <v>139</v>
      </c>
      <c r="D36" t="str">
        <f>INDEX('Funding Tables'!P:P,MATCH('Board Ventilation Strate-PY'!B36,'Funding Tables'!B:B,0))</f>
        <v>Conseil scolaire de district catholique du Centre-Est de l'Ontario</v>
      </c>
    </row>
    <row r="37" spans="1:4" ht="30">
      <c r="A37">
        <f t="shared" si="0"/>
        <v>4</v>
      </c>
      <c r="B37" s="108">
        <v>66</v>
      </c>
      <c r="C37" s="109" t="s">
        <v>140</v>
      </c>
      <c r="D37" t="str">
        <f>INDEX('Funding Tables'!P:P,MATCH('Board Ventilation Strate-PY'!B37,'Funding Tables'!B:B,0))</f>
        <v>Conseil scolaire de district catholique du Centre-Est de l'Ontario</v>
      </c>
    </row>
    <row r="38" spans="1:4" ht="30">
      <c r="A38">
        <f t="shared" si="0"/>
        <v>1</v>
      </c>
      <c r="B38" s="108">
        <v>26</v>
      </c>
      <c r="C38" s="109" t="s">
        <v>141</v>
      </c>
      <c r="D38" t="str">
        <f>INDEX('Funding Tables'!P:P,MATCH('Board Ventilation Strate-PY'!B38,'Funding Tables'!B:B,0))</f>
        <v>Upper Canada District School Board</v>
      </c>
    </row>
    <row r="39" spans="1:4" ht="30">
      <c r="A39">
        <f t="shared" si="0"/>
        <v>2</v>
      </c>
      <c r="B39" s="108">
        <v>26</v>
      </c>
      <c r="C39" s="109" t="s">
        <v>142</v>
      </c>
      <c r="D39" t="str">
        <f>INDEX('Funding Tables'!P:P,MATCH('Board Ventilation Strate-PY'!B39,'Funding Tables'!B:B,0))</f>
        <v>Upper Canada District School Board</v>
      </c>
    </row>
    <row r="40" spans="1:4" ht="30">
      <c r="A40">
        <f t="shared" si="0"/>
        <v>3</v>
      </c>
      <c r="B40" s="108">
        <v>26</v>
      </c>
      <c r="C40" s="109" t="s">
        <v>143</v>
      </c>
      <c r="D40" t="str">
        <f>INDEX('Funding Tables'!P:P,MATCH('Board Ventilation Strate-PY'!B40,'Funding Tables'!B:B,0))</f>
        <v>Upper Canada District School Board</v>
      </c>
    </row>
    <row r="41" spans="1:4" ht="30">
      <c r="A41">
        <f t="shared" si="0"/>
        <v>4</v>
      </c>
      <c r="B41" s="108">
        <v>26</v>
      </c>
      <c r="C41" s="109" t="s">
        <v>144</v>
      </c>
      <c r="D41" t="str">
        <f>INDEX('Funding Tables'!P:P,MATCH('Board Ventilation Strate-PY'!B41,'Funding Tables'!B:B,0))</f>
        <v>Upper Canada District School Board</v>
      </c>
    </row>
    <row r="42" spans="1:4">
      <c r="A42">
        <f t="shared" si="0"/>
        <v>1</v>
      </c>
      <c r="B42" s="108">
        <v>53</v>
      </c>
      <c r="C42" s="109" t="s">
        <v>145</v>
      </c>
      <c r="D42" t="str">
        <f>INDEX('Funding Tables'!P:P,MATCH('Board Ventilation Strate-PY'!B42,'Funding Tables'!B:B,0))</f>
        <v>Ottawa Catholic District School Board</v>
      </c>
    </row>
    <row r="43" spans="1:4">
      <c r="A43">
        <f t="shared" si="0"/>
        <v>2</v>
      </c>
      <c r="B43" s="108">
        <v>53</v>
      </c>
      <c r="C43" s="109" t="s">
        <v>146</v>
      </c>
      <c r="D43" t="str">
        <f>INDEX('Funding Tables'!P:P,MATCH('Board Ventilation Strate-PY'!B43,'Funding Tables'!B:B,0))</f>
        <v>Ottawa Catholic District School Board</v>
      </c>
    </row>
    <row r="44" spans="1:4">
      <c r="A44">
        <f t="shared" si="0"/>
        <v>3</v>
      </c>
      <c r="B44" s="108">
        <v>53</v>
      </c>
      <c r="C44" s="109" t="s">
        <v>147</v>
      </c>
      <c r="D44" t="str">
        <f>INDEX('Funding Tables'!P:P,MATCH('Board Ventilation Strate-PY'!B44,'Funding Tables'!B:B,0))</f>
        <v>Ottawa Catholic District School Board</v>
      </c>
    </row>
    <row r="45" spans="1:4">
      <c r="A45">
        <f t="shared" si="0"/>
        <v>4</v>
      </c>
      <c r="B45" s="108">
        <v>53</v>
      </c>
      <c r="C45" s="109" t="s">
        <v>148</v>
      </c>
      <c r="D45" t="str">
        <f>INDEX('Funding Tables'!P:P,MATCH('Board Ventilation Strate-PY'!B45,'Funding Tables'!B:B,0))</f>
        <v>Ottawa Catholic District School Board</v>
      </c>
    </row>
    <row r="46" spans="1:4" ht="30">
      <c r="A46">
        <f t="shared" si="0"/>
        <v>1</v>
      </c>
      <c r="B46" s="108" t="s">
        <v>149</v>
      </c>
      <c r="C46" s="109" t="s">
        <v>150</v>
      </c>
      <c r="D46" t="str">
        <f>INDEX('Funding Tables'!P:P,MATCH('Board Ventilation Strate-PY'!B46,'Funding Tables'!B:B,0))</f>
        <v>Rainy River District School Board</v>
      </c>
    </row>
    <row r="47" spans="1:4" ht="30">
      <c r="A47">
        <f t="shared" si="0"/>
        <v>2</v>
      </c>
      <c r="B47" s="108" t="s">
        <v>149</v>
      </c>
      <c r="C47" s="109" t="s">
        <v>151</v>
      </c>
      <c r="D47" t="str">
        <f>INDEX('Funding Tables'!P:P,MATCH('Board Ventilation Strate-PY'!B47,'Funding Tables'!B:B,0))</f>
        <v>Rainy River District School Board</v>
      </c>
    </row>
    <row r="48" spans="1:4">
      <c r="A48">
        <f t="shared" si="0"/>
        <v>3</v>
      </c>
      <c r="B48" s="108" t="s">
        <v>149</v>
      </c>
      <c r="C48" s="109" t="s">
        <v>152</v>
      </c>
      <c r="D48" t="str">
        <f>INDEX('Funding Tables'!P:P,MATCH('Board Ventilation Strate-PY'!B48,'Funding Tables'!B:B,0))</f>
        <v>Rainy River District School Board</v>
      </c>
    </row>
    <row r="49" spans="1:4" ht="30">
      <c r="A49">
        <f t="shared" si="0"/>
        <v>4</v>
      </c>
      <c r="B49" s="108" t="s">
        <v>149</v>
      </c>
      <c r="C49" s="109" t="s">
        <v>153</v>
      </c>
      <c r="D49" t="str">
        <f>INDEX('Funding Tables'!P:P,MATCH('Board Ventilation Strate-PY'!B49,'Funding Tables'!B:B,0))</f>
        <v>Rainy River District School Board</v>
      </c>
    </row>
    <row r="50" spans="1:4" ht="30">
      <c r="A50">
        <f t="shared" si="0"/>
        <v>1</v>
      </c>
      <c r="B50" s="108">
        <v>41</v>
      </c>
      <c r="C50" s="112" t="s">
        <v>154</v>
      </c>
      <c r="D50" t="str">
        <f>INDEX('Funding Tables'!P:P,MATCH('Board Ventilation Strate-PY'!B50,'Funding Tables'!B:B,0))</f>
        <v>Peterborough Victoria Northumberland and Clarington Catholic DSB</v>
      </c>
    </row>
    <row r="51" spans="1:4">
      <c r="A51">
        <f t="shared" si="0"/>
        <v>2</v>
      </c>
      <c r="B51" s="108">
        <v>41</v>
      </c>
      <c r="C51" s="109" t="s">
        <v>155</v>
      </c>
      <c r="D51" t="str">
        <f>INDEX('Funding Tables'!P:P,MATCH('Board Ventilation Strate-PY'!B51,'Funding Tables'!B:B,0))</f>
        <v>Peterborough Victoria Northumberland and Clarington Catholic DSB</v>
      </c>
    </row>
    <row r="52" spans="1:4">
      <c r="A52">
        <f t="shared" si="0"/>
        <v>3</v>
      </c>
      <c r="B52" s="108">
        <v>41</v>
      </c>
      <c r="C52" s="109" t="s">
        <v>156</v>
      </c>
      <c r="D52" t="str">
        <f>INDEX('Funding Tables'!P:P,MATCH('Board Ventilation Strate-PY'!B52,'Funding Tables'!B:B,0))</f>
        <v>Peterborough Victoria Northumberland and Clarington Catholic DSB</v>
      </c>
    </row>
    <row r="53" spans="1:4">
      <c r="A53">
        <f t="shared" si="0"/>
        <v>4</v>
      </c>
      <c r="B53" s="108">
        <v>41</v>
      </c>
      <c r="C53" s="109" t="s">
        <v>157</v>
      </c>
      <c r="D53" t="str">
        <f>INDEX('Funding Tables'!P:P,MATCH('Board Ventilation Strate-PY'!B53,'Funding Tables'!B:B,0))</f>
        <v>Peterborough Victoria Northumberland and Clarington Catholic DSB</v>
      </c>
    </row>
    <row r="54" spans="1:4">
      <c r="A54">
        <f t="shared" si="0"/>
        <v>1</v>
      </c>
      <c r="B54" s="108" t="s">
        <v>158</v>
      </c>
      <c r="C54" s="109" t="s">
        <v>159</v>
      </c>
      <c r="D54" t="str">
        <f>INDEX('Funding Tables'!P:P,MATCH('Board Ventilation Strate-PY'!B54,'Funding Tables'!B:B,0))</f>
        <v>Superior North Catholic District School Board</v>
      </c>
    </row>
    <row r="55" spans="1:4">
      <c r="A55">
        <f t="shared" si="0"/>
        <v>2</v>
      </c>
      <c r="B55" s="108" t="s">
        <v>158</v>
      </c>
      <c r="C55" s="109" t="s">
        <v>160</v>
      </c>
      <c r="D55" t="str">
        <f>INDEX('Funding Tables'!P:P,MATCH('Board Ventilation Strate-PY'!B55,'Funding Tables'!B:B,0))</f>
        <v>Superior North Catholic District School Board</v>
      </c>
    </row>
    <row r="56" spans="1:4">
      <c r="A56">
        <f t="shared" si="0"/>
        <v>3</v>
      </c>
      <c r="B56" s="108" t="s">
        <v>158</v>
      </c>
      <c r="C56" s="109" t="s">
        <v>161</v>
      </c>
      <c r="D56" t="str">
        <f>INDEX('Funding Tables'!P:P,MATCH('Board Ventilation Strate-PY'!B56,'Funding Tables'!B:B,0))</f>
        <v>Superior North Catholic District School Board</v>
      </c>
    </row>
    <row r="57" spans="1:4">
      <c r="A57">
        <f t="shared" si="0"/>
        <v>4</v>
      </c>
      <c r="B57" s="108" t="s">
        <v>158</v>
      </c>
      <c r="C57" s="109" t="s">
        <v>162</v>
      </c>
      <c r="D57" t="str">
        <f>INDEX('Funding Tables'!P:P,MATCH('Board Ventilation Strate-PY'!B57,'Funding Tables'!B:B,0))</f>
        <v>Superior North Catholic District School Board</v>
      </c>
    </row>
    <row r="58" spans="1:4" ht="30">
      <c r="A58">
        <f t="shared" si="0"/>
        <v>1</v>
      </c>
      <c r="B58" s="108">
        <v>61</v>
      </c>
      <c r="C58" s="109" t="s">
        <v>163</v>
      </c>
      <c r="D58" t="str">
        <f>INDEX('Funding Tables'!P:P,MATCH('Board Ventilation Strate-PY'!B58,'Funding Tables'!B:B,0))</f>
        <v>Conseil scolaire de district catholique du Nouvel-Ontario</v>
      </c>
    </row>
    <row r="59" spans="1:4" ht="30">
      <c r="A59">
        <f t="shared" si="0"/>
        <v>2</v>
      </c>
      <c r="B59" s="108">
        <v>61</v>
      </c>
      <c r="C59" s="109" t="s">
        <v>164</v>
      </c>
      <c r="D59" t="str">
        <f>INDEX('Funding Tables'!P:P,MATCH('Board Ventilation Strate-PY'!B59,'Funding Tables'!B:B,0))</f>
        <v>Conseil scolaire de district catholique du Nouvel-Ontario</v>
      </c>
    </row>
    <row r="60" spans="1:4">
      <c r="A60">
        <f t="shared" si="0"/>
        <v>3</v>
      </c>
      <c r="B60" s="108">
        <v>61</v>
      </c>
      <c r="C60" s="109" t="s">
        <v>165</v>
      </c>
      <c r="D60" t="str">
        <f>INDEX('Funding Tables'!P:P,MATCH('Board Ventilation Strate-PY'!B60,'Funding Tables'!B:B,0))</f>
        <v>Conseil scolaire de district catholique du Nouvel-Ontario</v>
      </c>
    </row>
    <row r="61" spans="1:4">
      <c r="A61">
        <f t="shared" si="0"/>
        <v>4</v>
      </c>
      <c r="B61" s="108">
        <v>61</v>
      </c>
      <c r="C61" s="109" t="s">
        <v>166</v>
      </c>
      <c r="D61" t="str">
        <f>INDEX('Funding Tables'!P:P,MATCH('Board Ventilation Strate-PY'!B61,'Funding Tables'!B:B,0))</f>
        <v>Conseil scolaire de district catholique du Nouvel-Ontario</v>
      </c>
    </row>
    <row r="62" spans="1:4" ht="30">
      <c r="A62">
        <f t="shared" si="0"/>
        <v>1</v>
      </c>
      <c r="B62" s="108" t="s">
        <v>167</v>
      </c>
      <c r="C62" s="109" t="s">
        <v>168</v>
      </c>
      <c r="D62" t="str">
        <f>INDEX('Funding Tables'!P:P,MATCH('Board Ventilation Strate-PY'!B62,'Funding Tables'!B:B,0))</f>
        <v>Thunder Bay Catholic District School Board</v>
      </c>
    </row>
    <row r="63" spans="1:4" ht="30">
      <c r="A63">
        <f t="shared" si="0"/>
        <v>2</v>
      </c>
      <c r="B63" s="108" t="s">
        <v>167</v>
      </c>
      <c r="C63" s="109" t="s">
        <v>169</v>
      </c>
      <c r="D63" t="str">
        <f>INDEX('Funding Tables'!P:P,MATCH('Board Ventilation Strate-PY'!B63,'Funding Tables'!B:B,0))</f>
        <v>Thunder Bay Catholic District School Board</v>
      </c>
    </row>
    <row r="64" spans="1:4">
      <c r="A64">
        <f t="shared" si="0"/>
        <v>3</v>
      </c>
      <c r="B64" s="108" t="s">
        <v>167</v>
      </c>
      <c r="C64" s="109" t="s">
        <v>170</v>
      </c>
      <c r="D64" t="str">
        <f>INDEX('Funding Tables'!P:P,MATCH('Board Ventilation Strate-PY'!B64,'Funding Tables'!B:B,0))</f>
        <v>Thunder Bay Catholic District School Board</v>
      </c>
    </row>
    <row r="65" spans="1:4">
      <c r="A65">
        <f t="shared" si="0"/>
        <v>4</v>
      </c>
      <c r="B65" s="108" t="s">
        <v>167</v>
      </c>
      <c r="C65" s="109" t="s">
        <v>171</v>
      </c>
      <c r="D65" t="str">
        <f>INDEX('Funding Tables'!P:P,MATCH('Board Ventilation Strate-PY'!B65,'Funding Tables'!B:B,0))</f>
        <v>Thunder Bay Catholic District School Board</v>
      </c>
    </row>
    <row r="66" spans="1:4" ht="30">
      <c r="A66">
        <f t="shared" si="0"/>
        <v>1</v>
      </c>
      <c r="B66" s="108">
        <v>21</v>
      </c>
      <c r="C66" s="109" t="s">
        <v>172</v>
      </c>
      <c r="D66" t="str">
        <f>INDEX('Funding Tables'!P:P,MATCH('Board Ventilation Strate-PY'!B66,'Funding Tables'!B:B,0))</f>
        <v>Hamilton-Wentworth District School Board</v>
      </c>
    </row>
    <row r="67" spans="1:4" ht="30">
      <c r="A67">
        <f t="shared" si="0"/>
        <v>2</v>
      </c>
      <c r="B67" s="108">
        <v>21</v>
      </c>
      <c r="C67" s="109" t="s">
        <v>173</v>
      </c>
      <c r="D67" t="str">
        <f>INDEX('Funding Tables'!P:P,MATCH('Board Ventilation Strate-PY'!B67,'Funding Tables'!B:B,0))</f>
        <v>Hamilton-Wentworth District School Board</v>
      </c>
    </row>
    <row r="68" spans="1:4">
      <c r="A68">
        <f t="shared" ref="A68:A131" si="1">IF(B68=B67,A67+1,1)</f>
        <v>3</v>
      </c>
      <c r="B68" s="108">
        <v>21</v>
      </c>
      <c r="C68" s="109" t="s">
        <v>174</v>
      </c>
      <c r="D68" t="str">
        <f>INDEX('Funding Tables'!P:P,MATCH('Board Ventilation Strate-PY'!B68,'Funding Tables'!B:B,0))</f>
        <v>Hamilton-Wentworth District School Board</v>
      </c>
    </row>
    <row r="69" spans="1:4" ht="30">
      <c r="A69">
        <f t="shared" si="1"/>
        <v>4</v>
      </c>
      <c r="B69" s="108">
        <v>21</v>
      </c>
      <c r="C69" s="109" t="s">
        <v>175</v>
      </c>
      <c r="D69" t="str">
        <f>INDEX('Funding Tables'!P:P,MATCH('Board Ventilation Strate-PY'!B69,'Funding Tables'!B:B,0))</f>
        <v>Hamilton-Wentworth District School Board</v>
      </c>
    </row>
    <row r="70" spans="1:4" ht="30">
      <c r="A70">
        <f t="shared" si="1"/>
        <v>1</v>
      </c>
      <c r="B70" s="108">
        <v>63</v>
      </c>
      <c r="C70" s="109" t="s">
        <v>176</v>
      </c>
      <c r="D70" t="str">
        <f>INDEX('Funding Tables'!P:P,MATCH('Board Ventilation Strate-PY'!B70,'Funding Tables'!B:B,0))</f>
        <v>Conseil scolaire catholique Providence</v>
      </c>
    </row>
    <row r="71" spans="1:4">
      <c r="A71">
        <f t="shared" si="1"/>
        <v>2</v>
      </c>
      <c r="B71" s="108">
        <v>63</v>
      </c>
      <c r="C71" s="109" t="s">
        <v>177</v>
      </c>
      <c r="D71" t="str">
        <f>INDEX('Funding Tables'!P:P,MATCH('Board Ventilation Strate-PY'!B71,'Funding Tables'!B:B,0))</f>
        <v>Conseil scolaire catholique Providence</v>
      </c>
    </row>
    <row r="72" spans="1:4">
      <c r="A72">
        <f t="shared" si="1"/>
        <v>3</v>
      </c>
      <c r="B72" s="108">
        <v>63</v>
      </c>
      <c r="C72" s="109" t="s">
        <v>178</v>
      </c>
      <c r="D72" t="str">
        <f>INDEX('Funding Tables'!P:P,MATCH('Board Ventilation Strate-PY'!B72,'Funding Tables'!B:B,0))</f>
        <v>Conseil scolaire catholique Providence</v>
      </c>
    </row>
    <row r="73" spans="1:4">
      <c r="A73">
        <f t="shared" si="1"/>
        <v>4</v>
      </c>
      <c r="B73" s="108">
        <v>63</v>
      </c>
      <c r="C73" s="109" t="s">
        <v>179</v>
      </c>
      <c r="D73" t="str">
        <f>INDEX('Funding Tables'!P:P,MATCH('Board Ventilation Strate-PY'!B73,'Funding Tables'!B:B,0))</f>
        <v>Conseil scolaire catholique Providence</v>
      </c>
    </row>
    <row r="74" spans="1:4">
      <c r="A74">
        <f t="shared" si="1"/>
        <v>1</v>
      </c>
      <c r="B74" s="108">
        <v>16</v>
      </c>
      <c r="C74" s="109" t="s">
        <v>180</v>
      </c>
      <c r="D74" t="str">
        <f>INDEX('Funding Tables'!P:P,MATCH('Board Ventilation Strate-PY'!B74,'Funding Tables'!B:B,0))</f>
        <v>York Region District School Board</v>
      </c>
    </row>
    <row r="75" spans="1:4">
      <c r="A75">
        <f t="shared" si="1"/>
        <v>2</v>
      </c>
      <c r="B75" s="108">
        <v>16</v>
      </c>
      <c r="C75" s="109" t="s">
        <v>181</v>
      </c>
      <c r="D75" t="str">
        <f>INDEX('Funding Tables'!P:P,MATCH('Board Ventilation Strate-PY'!B75,'Funding Tables'!B:B,0))</f>
        <v>York Region District School Board</v>
      </c>
    </row>
    <row r="76" spans="1:4">
      <c r="A76">
        <f t="shared" si="1"/>
        <v>3</v>
      </c>
      <c r="B76" s="108">
        <v>16</v>
      </c>
      <c r="C76" s="109" t="s">
        <v>182</v>
      </c>
      <c r="D76" t="str">
        <f>INDEX('Funding Tables'!P:P,MATCH('Board Ventilation Strate-PY'!B76,'Funding Tables'!B:B,0))</f>
        <v>York Region District School Board</v>
      </c>
    </row>
    <row r="77" spans="1:4" ht="30">
      <c r="A77">
        <f t="shared" si="1"/>
        <v>4</v>
      </c>
      <c r="B77" s="108">
        <v>16</v>
      </c>
      <c r="C77" s="109" t="s">
        <v>183</v>
      </c>
      <c r="D77" t="str">
        <f>INDEX('Funding Tables'!P:P,MATCH('Board Ventilation Strate-PY'!B77,'Funding Tables'!B:B,0))</f>
        <v>York Region District School Board</v>
      </c>
    </row>
    <row r="78" spans="1:4" ht="30">
      <c r="A78">
        <f t="shared" si="1"/>
        <v>1</v>
      </c>
      <c r="B78" s="108">
        <v>38</v>
      </c>
      <c r="C78" s="109" t="s">
        <v>184</v>
      </c>
      <c r="D78" t="str">
        <f>INDEX('Funding Tables'!P:P,MATCH('Board Ventilation Strate-PY'!B78,'Funding Tables'!B:B,0))</f>
        <v>London District Catholic School Board</v>
      </c>
    </row>
    <row r="79" spans="1:4" ht="30">
      <c r="A79">
        <f t="shared" si="1"/>
        <v>2</v>
      </c>
      <c r="B79" s="108">
        <v>38</v>
      </c>
      <c r="C79" s="109" t="s">
        <v>185</v>
      </c>
      <c r="D79" t="str">
        <f>INDEX('Funding Tables'!P:P,MATCH('Board Ventilation Strate-PY'!B79,'Funding Tables'!B:B,0))</f>
        <v>London District Catholic School Board</v>
      </c>
    </row>
    <row r="80" spans="1:4" ht="30">
      <c r="A80">
        <f t="shared" si="1"/>
        <v>3</v>
      </c>
      <c r="B80" s="108">
        <v>38</v>
      </c>
      <c r="C80" s="109" t="s">
        <v>186</v>
      </c>
      <c r="D80" t="str">
        <f>INDEX('Funding Tables'!P:P,MATCH('Board Ventilation Strate-PY'!B80,'Funding Tables'!B:B,0))</f>
        <v>London District Catholic School Board</v>
      </c>
    </row>
    <row r="81" spans="1:4" ht="30">
      <c r="A81">
        <f t="shared" si="1"/>
        <v>4</v>
      </c>
      <c r="B81" s="108">
        <v>38</v>
      </c>
      <c r="C81" s="109" t="s">
        <v>187</v>
      </c>
      <c r="D81" t="str">
        <f>INDEX('Funding Tables'!P:P,MATCH('Board Ventilation Strate-PY'!B81,'Funding Tables'!B:B,0))</f>
        <v>London District Catholic School Board</v>
      </c>
    </row>
    <row r="82" spans="1:4" ht="30">
      <c r="A82">
        <f t="shared" si="1"/>
        <v>1</v>
      </c>
      <c r="B82" s="108">
        <v>14</v>
      </c>
      <c r="C82" s="109" t="s">
        <v>188</v>
      </c>
      <c r="D82" t="str">
        <f>INDEX('Funding Tables'!P:P,MATCH('Board Ventilation Strate-PY'!B82,'Funding Tables'!B:B,0))</f>
        <v>Kawartha Pine Ridge District School Board</v>
      </c>
    </row>
    <row r="83" spans="1:4">
      <c r="A83">
        <f t="shared" si="1"/>
        <v>2</v>
      </c>
      <c r="B83" s="108">
        <v>14</v>
      </c>
      <c r="C83" s="109" t="s">
        <v>189</v>
      </c>
      <c r="D83" t="str">
        <f>INDEX('Funding Tables'!P:P,MATCH('Board Ventilation Strate-PY'!B83,'Funding Tables'!B:B,0))</f>
        <v>Kawartha Pine Ridge District School Board</v>
      </c>
    </row>
    <row r="84" spans="1:4" ht="30">
      <c r="A84">
        <f t="shared" si="1"/>
        <v>3</v>
      </c>
      <c r="B84" s="108">
        <v>14</v>
      </c>
      <c r="C84" s="109" t="s">
        <v>190</v>
      </c>
      <c r="D84" t="str">
        <f>INDEX('Funding Tables'!P:P,MATCH('Board Ventilation Strate-PY'!B84,'Funding Tables'!B:B,0))</f>
        <v>Kawartha Pine Ridge District School Board</v>
      </c>
    </row>
    <row r="85" spans="1:4">
      <c r="A85">
        <f t="shared" si="1"/>
        <v>4</v>
      </c>
      <c r="B85" s="108">
        <v>14</v>
      </c>
      <c r="C85" s="109" t="s">
        <v>191</v>
      </c>
      <c r="D85" t="str">
        <f>INDEX('Funding Tables'!P:P,MATCH('Board Ventilation Strate-PY'!B85,'Funding Tables'!B:B,0))</f>
        <v>Kawartha Pine Ridge District School Board</v>
      </c>
    </row>
    <row r="86" spans="1:4">
      <c r="A86">
        <f t="shared" si="1"/>
        <v>1</v>
      </c>
      <c r="B86" s="108">
        <v>9</v>
      </c>
      <c r="C86" s="109" t="s">
        <v>192</v>
      </c>
      <c r="D86" t="str">
        <f>INDEX('Funding Tables'!P:P,MATCH('Board Ventilation Strate-PY'!B86,'Funding Tables'!B:B,0))</f>
        <v>Greater Essex County District School Board</v>
      </c>
    </row>
    <row r="87" spans="1:4" ht="30">
      <c r="A87">
        <f t="shared" si="1"/>
        <v>2</v>
      </c>
      <c r="B87" s="108">
        <v>9</v>
      </c>
      <c r="C87" s="109" t="s">
        <v>193</v>
      </c>
      <c r="D87" t="str">
        <f>INDEX('Funding Tables'!P:P,MATCH('Board Ventilation Strate-PY'!B87,'Funding Tables'!B:B,0))</f>
        <v>Greater Essex County District School Board</v>
      </c>
    </row>
    <row r="88" spans="1:4">
      <c r="A88">
        <f t="shared" si="1"/>
        <v>3</v>
      </c>
      <c r="B88" s="108">
        <v>9</v>
      </c>
      <c r="C88" s="109" t="s">
        <v>194</v>
      </c>
      <c r="D88" t="str">
        <f>INDEX('Funding Tables'!P:P,MATCH('Board Ventilation Strate-PY'!B88,'Funding Tables'!B:B,0))</f>
        <v>Greater Essex County District School Board</v>
      </c>
    </row>
    <row r="89" spans="1:4" ht="30">
      <c r="A89">
        <f t="shared" si="1"/>
        <v>4</v>
      </c>
      <c r="B89" s="108">
        <v>9</v>
      </c>
      <c r="C89" s="109" t="s">
        <v>195</v>
      </c>
      <c r="D89" t="str">
        <f>INDEX('Funding Tables'!P:P,MATCH('Board Ventilation Strate-PY'!B89,'Funding Tables'!B:B,0))</f>
        <v>Greater Essex County District School Board</v>
      </c>
    </row>
    <row r="90" spans="1:4">
      <c r="A90">
        <f t="shared" si="1"/>
        <v>1</v>
      </c>
      <c r="B90" s="108" t="s">
        <v>196</v>
      </c>
      <c r="C90" s="109" t="s">
        <v>197</v>
      </c>
      <c r="D90" t="str">
        <f>INDEX('Funding Tables'!P:P,MATCH('Board Ventilation Strate-PY'!B90,'Funding Tables'!B:B,0))</f>
        <v>Conseil scolaire de district catholique  des Grandes Rivières</v>
      </c>
    </row>
    <row r="91" spans="1:4">
      <c r="A91">
        <f t="shared" si="1"/>
        <v>2</v>
      </c>
      <c r="B91" s="108" t="s">
        <v>196</v>
      </c>
      <c r="C91" s="109" t="s">
        <v>198</v>
      </c>
      <c r="D91" t="str">
        <f>INDEX('Funding Tables'!P:P,MATCH('Board Ventilation Strate-PY'!B91,'Funding Tables'!B:B,0))</f>
        <v>Conseil scolaire de district catholique  des Grandes Rivières</v>
      </c>
    </row>
    <row r="92" spans="1:4">
      <c r="A92">
        <f t="shared" si="1"/>
        <v>3</v>
      </c>
      <c r="B92" s="108" t="s">
        <v>196</v>
      </c>
      <c r="C92" s="109" t="s">
        <v>199</v>
      </c>
      <c r="D92" t="str">
        <f>INDEX('Funding Tables'!P:P,MATCH('Board Ventilation Strate-PY'!B92,'Funding Tables'!B:B,0))</f>
        <v>Conseil scolaire de district catholique  des Grandes Rivières</v>
      </c>
    </row>
    <row r="93" spans="1:4">
      <c r="A93">
        <f t="shared" si="1"/>
        <v>4</v>
      </c>
      <c r="B93" s="108" t="s">
        <v>196</v>
      </c>
      <c r="C93" s="109" t="s">
        <v>200</v>
      </c>
      <c r="D93" t="str">
        <f>INDEX('Funding Tables'!P:P,MATCH('Board Ventilation Strate-PY'!B93,'Funding Tables'!B:B,0))</f>
        <v>Conseil scolaire de district catholique  des Grandes Rivières</v>
      </c>
    </row>
    <row r="94" spans="1:4" ht="30">
      <c r="A94">
        <f t="shared" si="1"/>
        <v>1</v>
      </c>
      <c r="B94" s="108" t="s">
        <v>201</v>
      </c>
      <c r="C94" s="109" t="s">
        <v>202</v>
      </c>
      <c r="D94" t="str">
        <f>INDEX('Funding Tables'!P:P,MATCH('Board Ventilation Strate-PY'!B94,'Funding Tables'!B:B,0))</f>
        <v>Conseil scolaire de district catholique Franco-Nord</v>
      </c>
    </row>
    <row r="95" spans="1:4" ht="30">
      <c r="A95">
        <f t="shared" si="1"/>
        <v>2</v>
      </c>
      <c r="B95" s="108" t="s">
        <v>201</v>
      </c>
      <c r="C95" s="109" t="s">
        <v>203</v>
      </c>
      <c r="D95" t="str">
        <f>INDEX('Funding Tables'!P:P,MATCH('Board Ventilation Strate-PY'!B95,'Funding Tables'!B:B,0))</f>
        <v>Conseil scolaire de district catholique Franco-Nord</v>
      </c>
    </row>
    <row r="96" spans="1:4" ht="30">
      <c r="A96">
        <f t="shared" si="1"/>
        <v>3</v>
      </c>
      <c r="B96" s="108" t="s">
        <v>201</v>
      </c>
      <c r="C96" s="109" t="s">
        <v>204</v>
      </c>
      <c r="D96" t="str">
        <f>INDEX('Funding Tables'!P:P,MATCH('Board Ventilation Strate-PY'!B96,'Funding Tables'!B:B,0))</f>
        <v>Conseil scolaire de district catholique Franco-Nord</v>
      </c>
    </row>
    <row r="97" spans="1:4">
      <c r="A97">
        <f t="shared" si="1"/>
        <v>4</v>
      </c>
      <c r="B97" s="108" t="s">
        <v>201</v>
      </c>
      <c r="C97" s="109" t="s">
        <v>205</v>
      </c>
      <c r="D97" t="str">
        <f>INDEX('Funding Tables'!P:P,MATCH('Board Ventilation Strate-PY'!B97,'Funding Tables'!B:B,0))</f>
        <v>Conseil scolaire de district catholique Franco-Nord</v>
      </c>
    </row>
    <row r="98" spans="1:4" ht="47.25">
      <c r="A98">
        <f t="shared" si="1"/>
        <v>1</v>
      </c>
      <c r="B98" s="108">
        <v>29</v>
      </c>
      <c r="C98" s="113" t="s">
        <v>206</v>
      </c>
      <c r="D98" t="str">
        <f>INDEX('Funding Tables'!P:P,MATCH('Board Ventilation Strate-PY'!B98,'Funding Tables'!B:B,0))</f>
        <v>Hastings and Prince Edward District School Board</v>
      </c>
    </row>
    <row r="99" spans="1:4" ht="31.5">
      <c r="A99">
        <f t="shared" si="1"/>
        <v>2</v>
      </c>
      <c r="B99" s="108">
        <v>29</v>
      </c>
      <c r="C99" s="114" t="s">
        <v>207</v>
      </c>
      <c r="D99" t="str">
        <f>INDEX('Funding Tables'!P:P,MATCH('Board Ventilation Strate-PY'!B99,'Funding Tables'!B:B,0))</f>
        <v>Hastings and Prince Edward District School Board</v>
      </c>
    </row>
    <row r="100" spans="1:4" ht="31.5">
      <c r="A100">
        <f t="shared" si="1"/>
        <v>3</v>
      </c>
      <c r="B100" s="108">
        <v>29</v>
      </c>
      <c r="C100" s="114" t="s">
        <v>208</v>
      </c>
      <c r="D100" t="str">
        <f>INDEX('Funding Tables'!P:P,MATCH('Board Ventilation Strate-PY'!B100,'Funding Tables'!B:B,0))</f>
        <v>Hastings and Prince Edward District School Board</v>
      </c>
    </row>
    <row r="101" spans="1:4" ht="31.5">
      <c r="A101">
        <f t="shared" si="1"/>
        <v>4</v>
      </c>
      <c r="B101" s="108">
        <v>29</v>
      </c>
      <c r="C101" s="114" t="s">
        <v>209</v>
      </c>
      <c r="D101" t="str">
        <f>INDEX('Funding Tables'!P:P,MATCH('Board Ventilation Strate-PY'!B101,'Funding Tables'!B:B,0))</f>
        <v>Hastings and Prince Edward District School Board</v>
      </c>
    </row>
    <row r="102" spans="1:4">
      <c r="A102">
        <f t="shared" si="1"/>
        <v>1</v>
      </c>
      <c r="B102" s="108">
        <v>28</v>
      </c>
      <c r="C102" s="109" t="s">
        <v>210</v>
      </c>
      <c r="D102" t="str">
        <f>INDEX('Funding Tables'!P:P,MATCH('Board Ventilation Strate-PY'!B102,'Funding Tables'!B:B,0))</f>
        <v>Renfrew County District School Board</v>
      </c>
    </row>
    <row r="103" spans="1:4">
      <c r="A103">
        <f t="shared" si="1"/>
        <v>2</v>
      </c>
      <c r="B103" s="108">
        <v>28</v>
      </c>
      <c r="C103" s="109" t="s">
        <v>211</v>
      </c>
      <c r="D103" t="str">
        <f>INDEX('Funding Tables'!P:P,MATCH('Board Ventilation Strate-PY'!B103,'Funding Tables'!B:B,0))</f>
        <v>Renfrew County District School Board</v>
      </c>
    </row>
    <row r="104" spans="1:4">
      <c r="A104">
        <f t="shared" si="1"/>
        <v>3</v>
      </c>
      <c r="B104" s="108">
        <v>28</v>
      </c>
      <c r="C104" s="109" t="s">
        <v>212</v>
      </c>
      <c r="D104" t="str">
        <f>INDEX('Funding Tables'!P:P,MATCH('Board Ventilation Strate-PY'!B104,'Funding Tables'!B:B,0))</f>
        <v>Renfrew County District School Board</v>
      </c>
    </row>
    <row r="105" spans="1:4">
      <c r="A105">
        <f t="shared" si="1"/>
        <v>4</v>
      </c>
      <c r="B105" s="108">
        <v>28</v>
      </c>
      <c r="C105" s="109" t="s">
        <v>213</v>
      </c>
      <c r="D105" t="str">
        <f>INDEX('Funding Tables'!P:P,MATCH('Board Ventilation Strate-PY'!B105,'Funding Tables'!B:B,0))</f>
        <v>Renfrew County District School Board</v>
      </c>
    </row>
    <row r="106" spans="1:4">
      <c r="A106">
        <f t="shared" si="1"/>
        <v>1</v>
      </c>
      <c r="B106" s="108">
        <v>23</v>
      </c>
      <c r="C106" s="109" t="s">
        <v>214</v>
      </c>
      <c r="D106" t="str">
        <f>INDEX('Funding Tables'!P:P,MATCH('Board Ventilation Strate-PY'!B106,'Funding Tables'!B:B,0))</f>
        <v>Grand Erie District School Board</v>
      </c>
    </row>
    <row r="107" spans="1:4">
      <c r="A107">
        <f t="shared" si="1"/>
        <v>2</v>
      </c>
      <c r="B107" s="108">
        <v>23</v>
      </c>
      <c r="C107" s="109" t="s">
        <v>215</v>
      </c>
      <c r="D107" t="str">
        <f>INDEX('Funding Tables'!P:P,MATCH('Board Ventilation Strate-PY'!B107,'Funding Tables'!B:B,0))</f>
        <v>Grand Erie District School Board</v>
      </c>
    </row>
    <row r="108" spans="1:4">
      <c r="A108">
        <f t="shared" si="1"/>
        <v>3</v>
      </c>
      <c r="B108" s="108">
        <v>23</v>
      </c>
      <c r="C108" s="109" t="s">
        <v>216</v>
      </c>
      <c r="D108" t="str">
        <f>INDEX('Funding Tables'!P:P,MATCH('Board Ventilation Strate-PY'!B108,'Funding Tables'!B:B,0))</f>
        <v>Grand Erie District School Board</v>
      </c>
    </row>
    <row r="109" spans="1:4">
      <c r="A109">
        <f t="shared" si="1"/>
        <v>4</v>
      </c>
      <c r="B109" s="108">
        <v>23</v>
      </c>
      <c r="C109" s="109" t="s">
        <v>217</v>
      </c>
      <c r="D109" t="str">
        <f>INDEX('Funding Tables'!P:P,MATCH('Board Ventilation Strate-PY'!B109,'Funding Tables'!B:B,0))</f>
        <v>Grand Erie District School Board</v>
      </c>
    </row>
    <row r="110" spans="1:4" ht="45.75">
      <c r="A110">
        <f t="shared" si="1"/>
        <v>1</v>
      </c>
      <c r="B110" s="108">
        <v>25</v>
      </c>
      <c r="C110" s="115" t="s">
        <v>218</v>
      </c>
      <c r="D110" t="str">
        <f>INDEX('Funding Tables'!P:P,MATCH('Board Ventilation Strate-PY'!B110,'Funding Tables'!B:B,0))</f>
        <v>Ottawa-Carleton District School Board</v>
      </c>
    </row>
    <row r="111" spans="1:4" ht="30">
      <c r="A111">
        <f t="shared" si="1"/>
        <v>2</v>
      </c>
      <c r="B111" s="108">
        <v>25</v>
      </c>
      <c r="C111" s="109" t="s">
        <v>219</v>
      </c>
      <c r="D111" t="str">
        <f>INDEX('Funding Tables'!P:P,MATCH('Board Ventilation Strate-PY'!B111,'Funding Tables'!B:B,0))</f>
        <v>Ottawa-Carleton District School Board</v>
      </c>
    </row>
    <row r="112" spans="1:4" ht="30">
      <c r="A112">
        <f t="shared" si="1"/>
        <v>3</v>
      </c>
      <c r="B112" s="108">
        <v>25</v>
      </c>
      <c r="C112" s="109" t="s">
        <v>220</v>
      </c>
      <c r="D112" t="str">
        <f>INDEX('Funding Tables'!P:P,MATCH('Board Ventilation Strate-PY'!B112,'Funding Tables'!B:B,0))</f>
        <v>Ottawa-Carleton District School Board</v>
      </c>
    </row>
    <row r="113" spans="1:4" ht="45">
      <c r="A113">
        <f t="shared" si="1"/>
        <v>4</v>
      </c>
      <c r="B113" s="108">
        <v>25</v>
      </c>
      <c r="C113" s="109" t="s">
        <v>221</v>
      </c>
      <c r="D113" t="str">
        <f>INDEX('Funding Tables'!P:P,MATCH('Board Ventilation Strate-PY'!B113,'Funding Tables'!B:B,0))</f>
        <v>Ottawa-Carleton District School Board</v>
      </c>
    </row>
    <row r="114" spans="1:4">
      <c r="A114">
        <f t="shared" si="1"/>
        <v>1</v>
      </c>
      <c r="B114" s="108">
        <v>39</v>
      </c>
      <c r="C114" s="109" t="s">
        <v>222</v>
      </c>
      <c r="D114" t="str">
        <f>INDEX('Funding Tables'!P:P,MATCH('Board Ventilation Strate-PY'!B114,'Funding Tables'!B:B,0))</f>
        <v>St. Clair Catholic District School Board</v>
      </c>
    </row>
    <row r="115" spans="1:4">
      <c r="A115">
        <f t="shared" si="1"/>
        <v>2</v>
      </c>
      <c r="B115" s="108">
        <v>39</v>
      </c>
      <c r="C115" s="109" t="s">
        <v>223</v>
      </c>
      <c r="D115" t="str">
        <f>INDEX('Funding Tables'!P:P,MATCH('Board Ventilation Strate-PY'!B115,'Funding Tables'!B:B,0))</f>
        <v>St. Clair Catholic District School Board</v>
      </c>
    </row>
    <row r="116" spans="1:4">
      <c r="A116">
        <f t="shared" si="1"/>
        <v>3</v>
      </c>
      <c r="B116" s="108">
        <v>39</v>
      </c>
      <c r="C116" s="109" t="s">
        <v>224</v>
      </c>
      <c r="D116" t="str">
        <f>INDEX('Funding Tables'!P:P,MATCH('Board Ventilation Strate-PY'!B116,'Funding Tables'!B:B,0))</f>
        <v>St. Clair Catholic District School Board</v>
      </c>
    </row>
    <row r="117" spans="1:4">
      <c r="A117">
        <f t="shared" si="1"/>
        <v>4</v>
      </c>
      <c r="B117" s="108">
        <v>39</v>
      </c>
      <c r="C117" s="109" t="s">
        <v>225</v>
      </c>
      <c r="D117" t="str">
        <f>INDEX('Funding Tables'!P:P,MATCH('Board Ventilation Strate-PY'!B117,'Funding Tables'!B:B,0))</f>
        <v>St. Clair Catholic District School Board</v>
      </c>
    </row>
    <row r="118" spans="1:4">
      <c r="A118">
        <f t="shared" si="1"/>
        <v>1</v>
      </c>
      <c r="B118" s="108">
        <v>27</v>
      </c>
      <c r="C118" s="109" t="s">
        <v>226</v>
      </c>
      <c r="D118" t="str">
        <f>INDEX('Funding Tables'!P:P,MATCH('Board Ventilation Strate-PY'!B118,'Funding Tables'!B:B,0))</f>
        <v>Limestone District School Board</v>
      </c>
    </row>
    <row r="119" spans="1:4" ht="30">
      <c r="A119">
        <f t="shared" si="1"/>
        <v>2</v>
      </c>
      <c r="B119" s="108">
        <v>27</v>
      </c>
      <c r="C119" s="109" t="s">
        <v>227</v>
      </c>
      <c r="D119" t="str">
        <f>INDEX('Funding Tables'!P:P,MATCH('Board Ventilation Strate-PY'!B119,'Funding Tables'!B:B,0))</f>
        <v>Limestone District School Board</v>
      </c>
    </row>
    <row r="120" spans="1:4">
      <c r="A120">
        <f t="shared" si="1"/>
        <v>3</v>
      </c>
      <c r="B120" s="108">
        <v>27</v>
      </c>
      <c r="C120" s="109" t="s">
        <v>228</v>
      </c>
      <c r="D120" t="str">
        <f>INDEX('Funding Tables'!P:P,MATCH('Board Ventilation Strate-PY'!B120,'Funding Tables'!B:B,0))</f>
        <v>Limestone District School Board</v>
      </c>
    </row>
    <row r="121" spans="1:4" ht="30">
      <c r="A121">
        <f t="shared" si="1"/>
        <v>4</v>
      </c>
      <c r="B121" s="108">
        <v>27</v>
      </c>
      <c r="C121" s="109" t="s">
        <v>229</v>
      </c>
      <c r="D121" t="str">
        <f>INDEX('Funding Tables'!P:P,MATCH('Board Ventilation Strate-PY'!B121,'Funding Tables'!B:B,0))</f>
        <v>Limestone District School Board</v>
      </c>
    </row>
    <row r="122" spans="1:4" ht="30">
      <c r="A122">
        <f t="shared" si="1"/>
        <v>1</v>
      </c>
      <c r="B122" s="108">
        <v>65</v>
      </c>
      <c r="C122" s="109" t="s">
        <v>230</v>
      </c>
      <c r="D122" t="str">
        <f>INDEX('Funding Tables'!P:P,MATCH('Board Ventilation Strate-PY'!B122,'Funding Tables'!B:B,0))</f>
        <v>Conseil scolaire de district catholique de l'Est ontarien</v>
      </c>
    </row>
    <row r="123" spans="1:4">
      <c r="A123">
        <f t="shared" si="1"/>
        <v>2</v>
      </c>
      <c r="B123" s="108">
        <v>65</v>
      </c>
      <c r="C123" s="109" t="s">
        <v>231</v>
      </c>
      <c r="D123" t="str">
        <f>INDEX('Funding Tables'!P:P,MATCH('Board Ventilation Strate-PY'!B123,'Funding Tables'!B:B,0))</f>
        <v>Conseil scolaire de district catholique de l'Est ontarien</v>
      </c>
    </row>
    <row r="124" spans="1:4" ht="30">
      <c r="A124">
        <f t="shared" si="1"/>
        <v>3</v>
      </c>
      <c r="B124" s="108">
        <v>65</v>
      </c>
      <c r="C124" s="109" t="s">
        <v>232</v>
      </c>
      <c r="D124" t="str">
        <f>INDEX('Funding Tables'!P:P,MATCH('Board Ventilation Strate-PY'!B124,'Funding Tables'!B:B,0))</f>
        <v>Conseil scolaire de district catholique de l'Est ontarien</v>
      </c>
    </row>
    <row r="125" spans="1:4">
      <c r="A125">
        <f t="shared" si="1"/>
        <v>4</v>
      </c>
      <c r="B125" s="108">
        <v>65</v>
      </c>
      <c r="C125" s="109" t="s">
        <v>233</v>
      </c>
      <c r="D125" t="str">
        <f>INDEX('Funding Tables'!P:P,MATCH('Board Ventilation Strate-PY'!B125,'Funding Tables'!B:B,0))</f>
        <v>Conseil scolaire de district catholique de l'Est ontarien</v>
      </c>
    </row>
    <row r="126" spans="1:4" ht="30">
      <c r="A126">
        <f t="shared" si="1"/>
        <v>1</v>
      </c>
      <c r="B126" s="108">
        <v>49</v>
      </c>
      <c r="C126" s="109" t="s">
        <v>234</v>
      </c>
      <c r="D126" t="str">
        <f>INDEX('Funding Tables'!P:P,MATCH('Board Ventilation Strate-PY'!B126,'Funding Tables'!B:B,0))</f>
        <v>Waterloo Catholic District School Board</v>
      </c>
    </row>
    <row r="127" spans="1:4" ht="30">
      <c r="A127">
        <f t="shared" si="1"/>
        <v>2</v>
      </c>
      <c r="B127" s="108">
        <v>49</v>
      </c>
      <c r="C127" s="109" t="s">
        <v>235</v>
      </c>
      <c r="D127" t="str">
        <f>INDEX('Funding Tables'!P:P,MATCH('Board Ventilation Strate-PY'!B127,'Funding Tables'!B:B,0))</f>
        <v>Waterloo Catholic District School Board</v>
      </c>
    </row>
    <row r="128" spans="1:4" ht="30">
      <c r="A128">
        <f t="shared" si="1"/>
        <v>3</v>
      </c>
      <c r="B128" s="108">
        <v>49</v>
      </c>
      <c r="C128" s="109" t="s">
        <v>236</v>
      </c>
      <c r="D128" t="str">
        <f>INDEX('Funding Tables'!P:P,MATCH('Board Ventilation Strate-PY'!B128,'Funding Tables'!B:B,0))</f>
        <v>Waterloo Catholic District School Board</v>
      </c>
    </row>
    <row r="129" spans="1:4" ht="30">
      <c r="A129">
        <f t="shared" si="1"/>
        <v>4</v>
      </c>
      <c r="B129" s="108">
        <v>49</v>
      </c>
      <c r="C129" s="109" t="s">
        <v>237</v>
      </c>
      <c r="D129" t="str">
        <f>INDEX('Funding Tables'!P:P,MATCH('Board Ventilation Strate-PY'!B129,'Funding Tables'!B:B,0))</f>
        <v>Waterloo Catholic District School Board</v>
      </c>
    </row>
    <row r="130" spans="1:4" ht="30">
      <c r="A130">
        <f t="shared" si="1"/>
        <v>1</v>
      </c>
      <c r="B130" s="108">
        <v>1</v>
      </c>
      <c r="C130" s="109" t="s">
        <v>238</v>
      </c>
      <c r="D130" t="str">
        <f>INDEX('Funding Tables'!P:P,MATCH('Board Ventilation Strate-PY'!B130,'Funding Tables'!B:B,0))</f>
        <v>District School Board Ontario North East</v>
      </c>
    </row>
    <row r="131" spans="1:4">
      <c r="A131">
        <f t="shared" si="1"/>
        <v>2</v>
      </c>
      <c r="B131" s="108">
        <v>1</v>
      </c>
      <c r="C131" s="109" t="s">
        <v>239</v>
      </c>
      <c r="D131" t="str">
        <f>INDEX('Funding Tables'!P:P,MATCH('Board Ventilation Strate-PY'!B131,'Funding Tables'!B:B,0))</f>
        <v>District School Board Ontario North East</v>
      </c>
    </row>
    <row r="132" spans="1:4">
      <c r="A132">
        <f t="shared" ref="A132:A195" si="2">IF(B132=B131,A131+1,1)</f>
        <v>3</v>
      </c>
      <c r="B132" s="108">
        <v>1</v>
      </c>
      <c r="C132" s="109" t="s">
        <v>240</v>
      </c>
      <c r="D132" t="str">
        <f>INDEX('Funding Tables'!P:P,MATCH('Board Ventilation Strate-PY'!B132,'Funding Tables'!B:B,0))</f>
        <v>District School Board Ontario North East</v>
      </c>
    </row>
    <row r="133" spans="1:4">
      <c r="A133">
        <f t="shared" si="2"/>
        <v>4</v>
      </c>
      <c r="B133" s="108">
        <v>1</v>
      </c>
      <c r="C133" s="109" t="s">
        <v>241</v>
      </c>
      <c r="D133" t="str">
        <f>INDEX('Funding Tables'!P:P,MATCH('Board Ventilation Strate-PY'!B133,'Funding Tables'!B:B,0))</f>
        <v>District School Board Ontario North East</v>
      </c>
    </row>
    <row r="134" spans="1:4" ht="30">
      <c r="A134">
        <f t="shared" si="2"/>
        <v>1</v>
      </c>
      <c r="B134" s="108">
        <v>3</v>
      </c>
      <c r="C134" s="109" t="s">
        <v>242</v>
      </c>
      <c r="D134" t="str">
        <f>INDEX('Funding Tables'!P:P,MATCH('Board Ventilation Strate-PY'!B134,'Funding Tables'!B:B,0))</f>
        <v>Rainbow District School Board</v>
      </c>
    </row>
    <row r="135" spans="1:4" ht="30">
      <c r="A135">
        <f t="shared" si="2"/>
        <v>2</v>
      </c>
      <c r="B135" s="108">
        <v>3</v>
      </c>
      <c r="C135" s="109" t="s">
        <v>243</v>
      </c>
      <c r="D135" t="str">
        <f>INDEX('Funding Tables'!P:P,MATCH('Board Ventilation Strate-PY'!B135,'Funding Tables'!B:B,0))</f>
        <v>Rainbow District School Board</v>
      </c>
    </row>
    <row r="136" spans="1:4" ht="30">
      <c r="A136">
        <f t="shared" si="2"/>
        <v>3</v>
      </c>
      <c r="B136" s="108">
        <v>3</v>
      </c>
      <c r="C136" s="109" t="s">
        <v>244</v>
      </c>
      <c r="D136" t="str">
        <f>INDEX('Funding Tables'!P:P,MATCH('Board Ventilation Strate-PY'!B136,'Funding Tables'!B:B,0))</f>
        <v>Rainbow District School Board</v>
      </c>
    </row>
    <row r="137" spans="1:4">
      <c r="A137">
        <f t="shared" si="2"/>
        <v>4</v>
      </c>
      <c r="B137" s="108">
        <v>3</v>
      </c>
      <c r="C137" s="109" t="s">
        <v>245</v>
      </c>
      <c r="D137" t="str">
        <f>INDEX('Funding Tables'!P:P,MATCH('Board Ventilation Strate-PY'!B137,'Funding Tables'!B:B,0))</f>
        <v>Rainbow District School Board</v>
      </c>
    </row>
    <row r="138" spans="1:4" ht="30">
      <c r="A138">
        <f t="shared" si="2"/>
        <v>1</v>
      </c>
      <c r="B138" s="108">
        <v>17</v>
      </c>
      <c r="C138" s="109" t="s">
        <v>246</v>
      </c>
      <c r="D138" t="str">
        <f>INDEX('Funding Tables'!P:P,MATCH('Board Ventilation Strate-PY'!B138,'Funding Tables'!B:B,0))</f>
        <v>Simcoe County District School Board</v>
      </c>
    </row>
    <row r="139" spans="1:4" ht="33">
      <c r="A139">
        <f t="shared" si="2"/>
        <v>2</v>
      </c>
      <c r="B139" s="108">
        <v>17</v>
      </c>
      <c r="C139" s="109" t="s">
        <v>247</v>
      </c>
      <c r="D139" t="str">
        <f>INDEX('Funding Tables'!P:P,MATCH('Board Ventilation Strate-PY'!B139,'Funding Tables'!B:B,0))</f>
        <v>Simcoe County District School Board</v>
      </c>
    </row>
    <row r="140" spans="1:4" ht="30">
      <c r="A140">
        <f t="shared" si="2"/>
        <v>3</v>
      </c>
      <c r="B140" s="108">
        <v>17</v>
      </c>
      <c r="C140" s="109" t="s">
        <v>248</v>
      </c>
      <c r="D140" t="str">
        <f>INDEX('Funding Tables'!P:P,MATCH('Board Ventilation Strate-PY'!B140,'Funding Tables'!B:B,0))</f>
        <v>Simcoe County District School Board</v>
      </c>
    </row>
    <row r="141" spans="1:4" ht="30">
      <c r="A141">
        <f t="shared" si="2"/>
        <v>4</v>
      </c>
      <c r="B141" s="108">
        <v>17</v>
      </c>
      <c r="C141" s="109" t="s">
        <v>249</v>
      </c>
      <c r="D141" t="str">
        <f>INDEX('Funding Tables'!P:P,MATCH('Board Ventilation Strate-PY'!B141,'Funding Tables'!B:B,0))</f>
        <v>Simcoe County District School Board</v>
      </c>
    </row>
    <row r="142" spans="1:4">
      <c r="A142">
        <f t="shared" si="2"/>
        <v>1</v>
      </c>
      <c r="B142" s="108">
        <v>50</v>
      </c>
      <c r="C142" s="109" t="s">
        <v>250</v>
      </c>
      <c r="D142" t="str">
        <f>INDEX('Funding Tables'!P:P,MATCH('Board Ventilation Strate-PY'!B142,'Funding Tables'!B:B,0))</f>
        <v>Niagara Catholic District School Board</v>
      </c>
    </row>
    <row r="143" spans="1:4">
      <c r="A143">
        <f t="shared" si="2"/>
        <v>2</v>
      </c>
      <c r="B143" s="108">
        <v>50</v>
      </c>
      <c r="C143" s="109" t="s">
        <v>251</v>
      </c>
      <c r="D143" t="str">
        <f>INDEX('Funding Tables'!P:P,MATCH('Board Ventilation Strate-PY'!B143,'Funding Tables'!B:B,0))</f>
        <v>Niagara Catholic District School Board</v>
      </c>
    </row>
    <row r="144" spans="1:4">
      <c r="A144">
        <f t="shared" si="2"/>
        <v>3</v>
      </c>
      <c r="B144" s="108">
        <v>50</v>
      </c>
      <c r="C144" s="109" t="s">
        <v>252</v>
      </c>
      <c r="D144" t="str">
        <f>INDEX('Funding Tables'!P:P,MATCH('Board Ventilation Strate-PY'!B144,'Funding Tables'!B:B,0))</f>
        <v>Niagara Catholic District School Board</v>
      </c>
    </row>
    <row r="145" spans="1:4">
      <c r="A145">
        <f t="shared" si="2"/>
        <v>4</v>
      </c>
      <c r="B145" s="108">
        <v>50</v>
      </c>
      <c r="C145" s="109" t="s">
        <v>253</v>
      </c>
      <c r="D145" t="str">
        <f>INDEX('Funding Tables'!P:P,MATCH('Board Ventilation Strate-PY'!B145,'Funding Tables'!B:B,0))</f>
        <v>Niagara Catholic District School Board</v>
      </c>
    </row>
    <row r="146" spans="1:4" ht="75">
      <c r="A146">
        <f t="shared" si="2"/>
        <v>1</v>
      </c>
      <c r="B146" s="108">
        <v>44</v>
      </c>
      <c r="C146" s="112" t="s">
        <v>254</v>
      </c>
      <c r="D146" t="str">
        <f>INDEX('Funding Tables'!P:P,MATCH('Board Ventilation Strate-PY'!B146,'Funding Tables'!B:B,0))</f>
        <v>Simcoe Muskoka Catholic District School Board</v>
      </c>
    </row>
    <row r="147" spans="1:4" ht="90">
      <c r="A147">
        <f t="shared" si="2"/>
        <v>2</v>
      </c>
      <c r="B147" s="108">
        <v>44</v>
      </c>
      <c r="C147" s="112" t="s">
        <v>255</v>
      </c>
      <c r="D147" t="str">
        <f>INDEX('Funding Tables'!P:P,MATCH('Board Ventilation Strate-PY'!B147,'Funding Tables'!B:B,0))</f>
        <v>Simcoe Muskoka Catholic District School Board</v>
      </c>
    </row>
    <row r="148" spans="1:4" ht="45">
      <c r="A148">
        <f t="shared" si="2"/>
        <v>3</v>
      </c>
      <c r="B148" s="108">
        <v>44</v>
      </c>
      <c r="C148" s="112" t="s">
        <v>256</v>
      </c>
      <c r="D148" t="str">
        <f>INDEX('Funding Tables'!P:P,MATCH('Board Ventilation Strate-PY'!B148,'Funding Tables'!B:B,0))</f>
        <v>Simcoe Muskoka Catholic District School Board</v>
      </c>
    </row>
    <row r="149" spans="1:4" ht="60">
      <c r="A149">
        <f t="shared" si="2"/>
        <v>4</v>
      </c>
      <c r="B149" s="108">
        <v>44</v>
      </c>
      <c r="C149" s="109" t="s">
        <v>257</v>
      </c>
      <c r="D149" t="str">
        <f>INDEX('Funding Tables'!P:P,MATCH('Board Ventilation Strate-PY'!B149,'Funding Tables'!B:B,0))</f>
        <v>Simcoe Muskoka Catholic District School Board</v>
      </c>
    </row>
    <row r="150" spans="1:4" ht="30">
      <c r="A150">
        <f t="shared" si="2"/>
        <v>1</v>
      </c>
      <c r="B150" s="108">
        <v>13</v>
      </c>
      <c r="C150" s="109" t="s">
        <v>258</v>
      </c>
      <c r="D150" t="str">
        <f>INDEX('Funding Tables'!P:P,MATCH('Board Ventilation Strate-PY'!B150,'Funding Tables'!B:B,0))</f>
        <v>Durham District School Board</v>
      </c>
    </row>
    <row r="151" spans="1:4" ht="30">
      <c r="A151">
        <f t="shared" si="2"/>
        <v>2</v>
      </c>
      <c r="B151" s="108">
        <v>13</v>
      </c>
      <c r="C151" s="109" t="s">
        <v>259</v>
      </c>
      <c r="D151" t="str">
        <f>INDEX('Funding Tables'!P:P,MATCH('Board Ventilation Strate-PY'!B151,'Funding Tables'!B:B,0))</f>
        <v>Durham District School Board</v>
      </c>
    </row>
    <row r="152" spans="1:4" ht="30">
      <c r="A152">
        <f t="shared" si="2"/>
        <v>3</v>
      </c>
      <c r="B152" s="108">
        <v>13</v>
      </c>
      <c r="C152" s="109" t="s">
        <v>260</v>
      </c>
      <c r="D152" t="str">
        <f>INDEX('Funding Tables'!P:P,MATCH('Board Ventilation Strate-PY'!B152,'Funding Tables'!B:B,0))</f>
        <v>Durham District School Board</v>
      </c>
    </row>
    <row r="153" spans="1:4" ht="30">
      <c r="A153">
        <f t="shared" si="2"/>
        <v>4</v>
      </c>
      <c r="B153" s="108">
        <v>13</v>
      </c>
      <c r="C153" s="109" t="s">
        <v>261</v>
      </c>
      <c r="D153" t="str">
        <f>INDEX('Funding Tables'!P:P,MATCH('Board Ventilation Strate-PY'!B153,'Funding Tables'!B:B,0))</f>
        <v>Durham District School Board</v>
      </c>
    </row>
    <row r="154" spans="1:4">
      <c r="A154">
        <f t="shared" si="2"/>
        <v>1</v>
      </c>
      <c r="B154" s="108" t="s">
        <v>262</v>
      </c>
      <c r="C154" s="109" t="s">
        <v>263</v>
      </c>
      <c r="D154" t="str">
        <f>INDEX('Funding Tables'!P:P,MATCH('Board Ventilation Strate-PY'!B154,'Funding Tables'!B:B,0))</f>
        <v>Lakehead District School Board</v>
      </c>
    </row>
    <row r="155" spans="1:4">
      <c r="A155">
        <f t="shared" si="2"/>
        <v>2</v>
      </c>
      <c r="B155" s="108" t="s">
        <v>262</v>
      </c>
      <c r="C155" s="109" t="s">
        <v>264</v>
      </c>
      <c r="D155" t="str">
        <f>INDEX('Funding Tables'!P:P,MATCH('Board Ventilation Strate-PY'!B155,'Funding Tables'!B:B,0))</f>
        <v>Lakehead District School Board</v>
      </c>
    </row>
    <row r="156" spans="1:4">
      <c r="A156">
        <f t="shared" si="2"/>
        <v>3</v>
      </c>
      <c r="B156" s="108" t="s">
        <v>262</v>
      </c>
      <c r="C156" s="109" t="s">
        <v>265</v>
      </c>
      <c r="D156" t="str">
        <f>INDEX('Funding Tables'!P:P,MATCH('Board Ventilation Strate-PY'!B156,'Funding Tables'!B:B,0))</f>
        <v>Lakehead District School Board</v>
      </c>
    </row>
    <row r="157" spans="1:4">
      <c r="A157">
        <f t="shared" si="2"/>
        <v>4</v>
      </c>
      <c r="B157" s="108" t="s">
        <v>262</v>
      </c>
      <c r="C157" s="109" t="s">
        <v>266</v>
      </c>
      <c r="D157" t="str">
        <f>INDEX('Funding Tables'!P:P,MATCH('Board Ventilation Strate-PY'!B157,'Funding Tables'!B:B,0))</f>
        <v>Lakehead District School Board</v>
      </c>
    </row>
    <row r="158" spans="1:4">
      <c r="A158">
        <f t="shared" si="2"/>
        <v>1</v>
      </c>
      <c r="B158" s="108">
        <v>100</v>
      </c>
      <c r="C158" s="109" t="s">
        <v>267</v>
      </c>
      <c r="D158" t="str">
        <f>INDEX('Funding Tables'!P:P,MATCH('Board Ventilation Strate-PY'!B158,'Funding Tables'!B:B,0))</f>
        <v>James Bay Lowlands Secondary School Board</v>
      </c>
    </row>
    <row r="159" spans="1:4">
      <c r="A159">
        <f t="shared" si="2"/>
        <v>2</v>
      </c>
      <c r="B159" s="108">
        <v>100</v>
      </c>
      <c r="C159" s="109" t="s">
        <v>268</v>
      </c>
      <c r="D159" t="str">
        <f>INDEX('Funding Tables'!P:P,MATCH('Board Ventilation Strate-PY'!B159,'Funding Tables'!B:B,0))</f>
        <v>James Bay Lowlands Secondary School Board</v>
      </c>
    </row>
    <row r="160" spans="1:4">
      <c r="A160">
        <f t="shared" si="2"/>
        <v>3</v>
      </c>
      <c r="B160" s="108">
        <v>100</v>
      </c>
      <c r="C160" s="109" t="s">
        <v>269</v>
      </c>
      <c r="D160" t="str">
        <f>INDEX('Funding Tables'!P:P,MATCH('Board Ventilation Strate-PY'!B160,'Funding Tables'!B:B,0))</f>
        <v>James Bay Lowlands Secondary School Board</v>
      </c>
    </row>
    <row r="161" spans="1:4">
      <c r="A161">
        <f t="shared" si="2"/>
        <v>4</v>
      </c>
      <c r="B161" s="108">
        <v>100</v>
      </c>
      <c r="C161" s="109" t="s">
        <v>270</v>
      </c>
      <c r="D161" t="str">
        <f>INDEX('Funding Tables'!P:P,MATCH('Board Ventilation Strate-PY'!B161,'Funding Tables'!B:B,0))</f>
        <v>James Bay Lowlands Secondary School Board</v>
      </c>
    </row>
    <row r="162" spans="1:4" ht="30">
      <c r="A162">
        <f t="shared" si="2"/>
        <v>1</v>
      </c>
      <c r="B162" s="108">
        <v>18</v>
      </c>
      <c r="C162" s="116" t="s">
        <v>271</v>
      </c>
      <c r="D162" t="str">
        <f>INDEX('Funding Tables'!P:P,MATCH('Board Ventilation Strate-PY'!B162,'Funding Tables'!B:B,0))</f>
        <v>Upper Grand District School Board</v>
      </c>
    </row>
    <row r="163" spans="1:4" ht="30">
      <c r="A163">
        <f t="shared" si="2"/>
        <v>2</v>
      </c>
      <c r="B163" s="108">
        <v>18</v>
      </c>
      <c r="C163" s="116" t="s">
        <v>272</v>
      </c>
      <c r="D163" t="str">
        <f>INDEX('Funding Tables'!P:P,MATCH('Board Ventilation Strate-PY'!B163,'Funding Tables'!B:B,0))</f>
        <v>Upper Grand District School Board</v>
      </c>
    </row>
    <row r="164" spans="1:4" ht="30">
      <c r="A164">
        <f t="shared" si="2"/>
        <v>3</v>
      </c>
      <c r="B164" s="108">
        <v>18</v>
      </c>
      <c r="C164" s="116" t="s">
        <v>273</v>
      </c>
      <c r="D164" t="str">
        <f>INDEX('Funding Tables'!P:P,MATCH('Board Ventilation Strate-PY'!B164,'Funding Tables'!B:B,0))</f>
        <v>Upper Grand District School Board</v>
      </c>
    </row>
    <row r="165" spans="1:4" ht="30">
      <c r="A165">
        <f t="shared" si="2"/>
        <v>4</v>
      </c>
      <c r="B165" s="108">
        <v>18</v>
      </c>
      <c r="C165" s="116" t="s">
        <v>274</v>
      </c>
      <c r="D165" t="str">
        <f>INDEX('Funding Tables'!P:P,MATCH('Board Ventilation Strate-PY'!B165,'Funding Tables'!B:B,0))</f>
        <v>Upper Grand District School Board</v>
      </c>
    </row>
    <row r="166" spans="1:4">
      <c r="A166">
        <f t="shared" si="2"/>
        <v>1</v>
      </c>
      <c r="B166" s="108">
        <v>22</v>
      </c>
      <c r="C166" s="109" t="s">
        <v>275</v>
      </c>
      <c r="D166" t="str">
        <f>INDEX('Funding Tables'!P:P,MATCH('Board Ventilation Strate-PY'!B166,'Funding Tables'!B:B,0))</f>
        <v>District School Board of Niagara</v>
      </c>
    </row>
    <row r="167" spans="1:4">
      <c r="A167">
        <f t="shared" si="2"/>
        <v>2</v>
      </c>
      <c r="B167" s="108">
        <v>22</v>
      </c>
      <c r="C167" s="109" t="s">
        <v>276</v>
      </c>
      <c r="D167" t="str">
        <f>INDEX('Funding Tables'!P:P,MATCH('Board Ventilation Strate-PY'!B167,'Funding Tables'!B:B,0))</f>
        <v>District School Board of Niagara</v>
      </c>
    </row>
    <row r="168" spans="1:4">
      <c r="A168">
        <f t="shared" si="2"/>
        <v>3</v>
      </c>
      <c r="B168" s="108">
        <v>22</v>
      </c>
      <c r="C168" s="109" t="s">
        <v>277</v>
      </c>
      <c r="D168" t="str">
        <f>INDEX('Funding Tables'!P:P,MATCH('Board Ventilation Strate-PY'!B168,'Funding Tables'!B:B,0))</f>
        <v>District School Board of Niagara</v>
      </c>
    </row>
    <row r="169" spans="1:4">
      <c r="A169">
        <f t="shared" si="2"/>
        <v>4</v>
      </c>
      <c r="B169" s="108">
        <v>22</v>
      </c>
      <c r="C169" s="109" t="s">
        <v>278</v>
      </c>
      <c r="D169" t="str">
        <f>INDEX('Funding Tables'!P:P,MATCH('Board Ventilation Strate-PY'!B169,'Funding Tables'!B:B,0))</f>
        <v>District School Board of Niagara</v>
      </c>
    </row>
    <row r="170" spans="1:4" ht="30">
      <c r="A170">
        <f t="shared" si="2"/>
        <v>1</v>
      </c>
      <c r="B170" s="108">
        <v>46</v>
      </c>
      <c r="C170" s="117" t="s">
        <v>279</v>
      </c>
      <c r="D170" t="str">
        <f>INDEX('Funding Tables'!P:P,MATCH('Board Ventilation Strate-PY'!B170,'Funding Tables'!B:B,0))</f>
        <v>Halton Catholic District School Board</v>
      </c>
    </row>
    <row r="171" spans="1:4" ht="30">
      <c r="A171">
        <f t="shared" si="2"/>
        <v>2</v>
      </c>
      <c r="B171" s="108">
        <v>46</v>
      </c>
      <c r="C171" s="117" t="s">
        <v>280</v>
      </c>
      <c r="D171" t="str">
        <f>INDEX('Funding Tables'!P:P,MATCH('Board Ventilation Strate-PY'!B171,'Funding Tables'!B:B,0))</f>
        <v>Halton Catholic District School Board</v>
      </c>
    </row>
    <row r="172" spans="1:4">
      <c r="A172">
        <f t="shared" si="2"/>
        <v>3</v>
      </c>
      <c r="B172" s="108">
        <v>46</v>
      </c>
      <c r="C172" s="117" t="s">
        <v>281</v>
      </c>
      <c r="D172" t="str">
        <f>INDEX('Funding Tables'!P:P,MATCH('Board Ventilation Strate-PY'!B172,'Funding Tables'!B:B,0))</f>
        <v>Halton Catholic District School Board</v>
      </c>
    </row>
    <row r="173" spans="1:4">
      <c r="A173">
        <f t="shared" si="2"/>
        <v>4</v>
      </c>
      <c r="B173" s="108">
        <v>46</v>
      </c>
      <c r="C173" s="117" t="s">
        <v>282</v>
      </c>
      <c r="D173" t="str">
        <f>INDEX('Funding Tables'!P:P,MATCH('Board Ventilation Strate-PY'!B173,'Funding Tables'!B:B,0))</f>
        <v>Halton Catholic District School Board</v>
      </c>
    </row>
    <row r="174" spans="1:4">
      <c r="A174">
        <f t="shared" si="2"/>
        <v>1</v>
      </c>
      <c r="B174" s="108">
        <v>32</v>
      </c>
      <c r="C174" s="109" t="s">
        <v>283</v>
      </c>
      <c r="D174" t="str">
        <f>INDEX('Funding Tables'!P:P,MATCH('Board Ventilation Strate-PY'!B174,'Funding Tables'!B:B,0))</f>
        <v>Sudbury Catholic District School Board</v>
      </c>
    </row>
    <row r="175" spans="1:4" ht="30">
      <c r="A175">
        <f t="shared" si="2"/>
        <v>2</v>
      </c>
      <c r="B175" s="108">
        <v>32</v>
      </c>
      <c r="C175" s="109" t="s">
        <v>284</v>
      </c>
      <c r="D175" t="str">
        <f>INDEX('Funding Tables'!P:P,MATCH('Board Ventilation Strate-PY'!B175,'Funding Tables'!B:B,0))</f>
        <v>Sudbury Catholic District School Board</v>
      </c>
    </row>
    <row r="176" spans="1:4">
      <c r="A176">
        <f t="shared" si="2"/>
        <v>3</v>
      </c>
      <c r="B176" s="108">
        <v>32</v>
      </c>
      <c r="C176" s="109" t="s">
        <v>285</v>
      </c>
      <c r="D176" t="str">
        <f>INDEX('Funding Tables'!P:P,MATCH('Board Ventilation Strate-PY'!B176,'Funding Tables'!B:B,0))</f>
        <v>Sudbury Catholic District School Board</v>
      </c>
    </row>
    <row r="177" spans="1:4">
      <c r="A177">
        <f t="shared" si="2"/>
        <v>4</v>
      </c>
      <c r="B177" s="108">
        <v>32</v>
      </c>
      <c r="C177" s="109" t="s">
        <v>286</v>
      </c>
      <c r="D177" t="str">
        <f>INDEX('Funding Tables'!P:P,MATCH('Board Ventilation Strate-PY'!B177,'Funding Tables'!B:B,0))</f>
        <v>Sudbury Catholic District School Board</v>
      </c>
    </row>
    <row r="178" spans="1:4">
      <c r="A178">
        <f t="shared" si="2"/>
        <v>1</v>
      </c>
      <c r="B178" s="108">
        <v>35</v>
      </c>
      <c r="C178" s="109" t="s">
        <v>287</v>
      </c>
      <c r="D178" t="str">
        <f>INDEX('Funding Tables'!P:P,MATCH('Board Ventilation Strate-PY'!B178,'Funding Tables'!B:B,0))</f>
        <v>Bruce-Grey Catholic District School Board</v>
      </c>
    </row>
    <row r="179" spans="1:4">
      <c r="A179">
        <f t="shared" si="2"/>
        <v>2</v>
      </c>
      <c r="B179" s="108">
        <v>35</v>
      </c>
      <c r="C179" s="109" t="s">
        <v>288</v>
      </c>
      <c r="D179" t="str">
        <f>INDEX('Funding Tables'!P:P,MATCH('Board Ventilation Strate-PY'!B179,'Funding Tables'!B:B,0))</f>
        <v>Bruce-Grey Catholic District School Board</v>
      </c>
    </row>
    <row r="180" spans="1:4">
      <c r="A180">
        <f t="shared" si="2"/>
        <v>3</v>
      </c>
      <c r="B180" s="108">
        <v>35</v>
      </c>
      <c r="C180" s="109" t="s">
        <v>289</v>
      </c>
      <c r="D180" t="str">
        <f>INDEX('Funding Tables'!P:P,MATCH('Board Ventilation Strate-PY'!B180,'Funding Tables'!B:B,0))</f>
        <v>Bruce-Grey Catholic District School Board</v>
      </c>
    </row>
    <row r="181" spans="1:4">
      <c r="A181">
        <f t="shared" si="2"/>
        <v>4</v>
      </c>
      <c r="B181" s="108">
        <v>35</v>
      </c>
      <c r="C181" s="109" t="s">
        <v>290</v>
      </c>
      <c r="D181" t="str">
        <f>INDEX('Funding Tables'!P:P,MATCH('Board Ventilation Strate-PY'!B181,'Funding Tables'!B:B,0))</f>
        <v>Bruce-Grey Catholic District School Board</v>
      </c>
    </row>
    <row r="182" spans="1:4">
      <c r="A182">
        <f t="shared" si="2"/>
        <v>1</v>
      </c>
      <c r="B182" s="108">
        <v>57</v>
      </c>
      <c r="C182" s="109" t="s">
        <v>291</v>
      </c>
      <c r="D182" t="str">
        <f>INDEX('Funding Tables'!P:P,MATCH('Board Ventilation Strate-PY'!B182,'Funding Tables'!B:B,0))</f>
        <v>Conseil scolaire public du Grand Nord de l’Ontario</v>
      </c>
    </row>
    <row r="183" spans="1:4" ht="30">
      <c r="A183">
        <f t="shared" si="2"/>
        <v>2</v>
      </c>
      <c r="B183" s="108">
        <v>57</v>
      </c>
      <c r="C183" s="109" t="s">
        <v>292</v>
      </c>
      <c r="D183" t="str">
        <f>INDEX('Funding Tables'!P:P,MATCH('Board Ventilation Strate-PY'!B183,'Funding Tables'!B:B,0))</f>
        <v>Conseil scolaire public du Grand Nord de l’Ontario</v>
      </c>
    </row>
    <row r="184" spans="1:4">
      <c r="A184">
        <f t="shared" si="2"/>
        <v>3</v>
      </c>
      <c r="B184" s="108">
        <v>57</v>
      </c>
      <c r="C184" s="109" t="s">
        <v>293</v>
      </c>
      <c r="D184" t="str">
        <f>INDEX('Funding Tables'!P:P,MATCH('Board Ventilation Strate-PY'!B184,'Funding Tables'!B:B,0))</f>
        <v>Conseil scolaire public du Grand Nord de l’Ontario</v>
      </c>
    </row>
    <row r="185" spans="1:4">
      <c r="A185">
        <f t="shared" si="2"/>
        <v>4</v>
      </c>
      <c r="B185" s="108">
        <v>57</v>
      </c>
      <c r="C185" s="109" t="s">
        <v>294</v>
      </c>
      <c r="D185" t="str">
        <f>INDEX('Funding Tables'!P:P,MATCH('Board Ventilation Strate-PY'!B185,'Funding Tables'!B:B,0))</f>
        <v>Conseil scolaire public du Grand Nord de l’Ontario</v>
      </c>
    </row>
    <row r="186" spans="1:4" ht="15.75">
      <c r="A186">
        <f t="shared" si="2"/>
        <v>1</v>
      </c>
      <c r="B186" s="108">
        <v>37</v>
      </c>
      <c r="C186" s="113" t="s">
        <v>295</v>
      </c>
      <c r="D186" t="str">
        <f>INDEX('Funding Tables'!P:P,MATCH('Board Ventilation Strate-PY'!B186,'Funding Tables'!B:B,0))</f>
        <v>Windsor-Essex Catholic District School Board</v>
      </c>
    </row>
    <row r="187" spans="1:4" ht="15.75">
      <c r="A187">
        <f t="shared" si="2"/>
        <v>2</v>
      </c>
      <c r="B187" s="108">
        <v>37</v>
      </c>
      <c r="C187" s="113" t="s">
        <v>296</v>
      </c>
      <c r="D187" t="str">
        <f>INDEX('Funding Tables'!P:P,MATCH('Board Ventilation Strate-PY'!B187,'Funding Tables'!B:B,0))</f>
        <v>Windsor-Essex Catholic District School Board</v>
      </c>
    </row>
    <row r="188" spans="1:4" ht="31.5">
      <c r="A188">
        <f t="shared" si="2"/>
        <v>3</v>
      </c>
      <c r="B188" s="108">
        <v>37</v>
      </c>
      <c r="C188" s="113" t="s">
        <v>297</v>
      </c>
      <c r="D188" t="str">
        <f>INDEX('Funding Tables'!P:P,MATCH('Board Ventilation Strate-PY'!B188,'Funding Tables'!B:B,0))</f>
        <v>Windsor-Essex Catholic District School Board</v>
      </c>
    </row>
    <row r="189" spans="1:4" ht="31.5">
      <c r="A189">
        <f t="shared" si="2"/>
        <v>4</v>
      </c>
      <c r="B189" s="108">
        <v>37</v>
      </c>
      <c r="C189" s="113" t="s">
        <v>298</v>
      </c>
      <c r="D189" t="str">
        <f>INDEX('Funding Tables'!P:P,MATCH('Board Ventilation Strate-PY'!B189,'Funding Tables'!B:B,0))</f>
        <v>Windsor-Essex Catholic District School Board</v>
      </c>
    </row>
    <row r="190" spans="1:4" ht="47.25">
      <c r="A190">
        <f t="shared" si="2"/>
        <v>5</v>
      </c>
      <c r="B190" s="108">
        <v>37</v>
      </c>
      <c r="C190" s="113" t="s">
        <v>299</v>
      </c>
      <c r="D190" t="str">
        <f>INDEX('Funding Tables'!P:P,MATCH('Board Ventilation Strate-PY'!B190,'Funding Tables'!B:B,0))</f>
        <v>Windsor-Essex Catholic District School Board</v>
      </c>
    </row>
    <row r="191" spans="1:4" ht="31.5">
      <c r="A191">
        <f t="shared" si="2"/>
        <v>6</v>
      </c>
      <c r="B191" s="108">
        <v>37</v>
      </c>
      <c r="C191" s="113" t="s">
        <v>300</v>
      </c>
      <c r="D191" t="str">
        <f>INDEX('Funding Tables'!P:P,MATCH('Board Ventilation Strate-PY'!B191,'Funding Tables'!B:B,0))</f>
        <v>Windsor-Essex Catholic District School Board</v>
      </c>
    </row>
    <row r="192" spans="1:4" ht="30">
      <c r="A192">
        <f t="shared" si="2"/>
        <v>1</v>
      </c>
      <c r="B192" s="108" t="s">
        <v>301</v>
      </c>
      <c r="C192" s="109" t="s">
        <v>302</v>
      </c>
      <c r="D192" t="str">
        <f>INDEX('Funding Tables'!P:P,MATCH('Board Ventilation Strate-PY'!B192,'Funding Tables'!B:B,0))</f>
        <v>Nipissing-Parry Sound Catholic District School Board</v>
      </c>
    </row>
    <row r="193" spans="1:4">
      <c r="A193">
        <f t="shared" si="2"/>
        <v>2</v>
      </c>
      <c r="B193" s="108" t="s">
        <v>301</v>
      </c>
      <c r="C193" s="109" t="s">
        <v>303</v>
      </c>
      <c r="D193" t="str">
        <f>INDEX('Funding Tables'!P:P,MATCH('Board Ventilation Strate-PY'!B193,'Funding Tables'!B:B,0))</f>
        <v>Nipissing-Parry Sound Catholic District School Board</v>
      </c>
    </row>
    <row r="194" spans="1:4">
      <c r="A194">
        <f t="shared" si="2"/>
        <v>3</v>
      </c>
      <c r="B194" s="108" t="s">
        <v>301</v>
      </c>
      <c r="C194" s="109" t="s">
        <v>304</v>
      </c>
      <c r="D194" t="str">
        <f>INDEX('Funding Tables'!P:P,MATCH('Board Ventilation Strate-PY'!B194,'Funding Tables'!B:B,0))</f>
        <v>Nipissing-Parry Sound Catholic District School Board</v>
      </c>
    </row>
    <row r="195" spans="1:4">
      <c r="A195">
        <f t="shared" si="2"/>
        <v>4</v>
      </c>
      <c r="B195" s="108" t="s">
        <v>301</v>
      </c>
      <c r="C195" s="109" t="s">
        <v>305</v>
      </c>
      <c r="D195" t="str">
        <f>INDEX('Funding Tables'!P:P,MATCH('Board Ventilation Strate-PY'!B195,'Funding Tables'!B:B,0))</f>
        <v>Nipissing-Parry Sound Catholic District School Board</v>
      </c>
    </row>
    <row r="196" spans="1:4" ht="30">
      <c r="A196">
        <f t="shared" ref="A196:A259" si="3">IF(B196=B195,A195+1,1)</f>
        <v>1</v>
      </c>
      <c r="B196" s="108">
        <v>58</v>
      </c>
      <c r="C196" s="109" t="s">
        <v>306</v>
      </c>
      <c r="D196" t="str">
        <f>INDEX('Funding Tables'!P:P,MATCH('Board Ventilation Strate-PY'!B196,'Funding Tables'!B:B,0))</f>
        <v>Conseil scolaire Viamonde</v>
      </c>
    </row>
    <row r="197" spans="1:4" ht="30">
      <c r="A197">
        <f t="shared" si="3"/>
        <v>2</v>
      </c>
      <c r="B197" s="108">
        <v>58</v>
      </c>
      <c r="C197" s="109" t="s">
        <v>307</v>
      </c>
      <c r="D197" t="str">
        <f>INDEX('Funding Tables'!P:P,MATCH('Board Ventilation Strate-PY'!B197,'Funding Tables'!B:B,0))</f>
        <v>Conseil scolaire Viamonde</v>
      </c>
    </row>
    <row r="198" spans="1:4" ht="30">
      <c r="A198">
        <f t="shared" si="3"/>
        <v>3</v>
      </c>
      <c r="B198" s="108">
        <v>58</v>
      </c>
      <c r="C198" s="109" t="s">
        <v>308</v>
      </c>
      <c r="D198" t="str">
        <f>INDEX('Funding Tables'!P:P,MATCH('Board Ventilation Strate-PY'!B198,'Funding Tables'!B:B,0))</f>
        <v>Conseil scolaire Viamonde</v>
      </c>
    </row>
    <row r="199" spans="1:4" ht="30">
      <c r="A199">
        <f t="shared" si="3"/>
        <v>4</v>
      </c>
      <c r="B199" s="108">
        <v>58</v>
      </c>
      <c r="C199" s="109" t="s">
        <v>309</v>
      </c>
      <c r="D199" t="str">
        <f>INDEX('Funding Tables'!P:P,MATCH('Board Ventilation Strate-PY'!B199,'Funding Tables'!B:B,0))</f>
        <v>Conseil scolaire Viamonde</v>
      </c>
    </row>
    <row r="200" spans="1:4" ht="30">
      <c r="A200">
        <f t="shared" si="3"/>
        <v>1</v>
      </c>
      <c r="B200" s="108">
        <v>11</v>
      </c>
      <c r="C200" s="110" t="s">
        <v>310</v>
      </c>
      <c r="D200" t="str">
        <f>INDEX('Funding Tables'!P:P,MATCH('Board Ventilation Strate-PY'!B200,'Funding Tables'!B:B,0))</f>
        <v>Thames Valley District School Board</v>
      </c>
    </row>
    <row r="201" spans="1:4" ht="30">
      <c r="A201">
        <f t="shared" si="3"/>
        <v>2</v>
      </c>
      <c r="B201" s="108">
        <v>11</v>
      </c>
      <c r="C201" s="110" t="s">
        <v>311</v>
      </c>
      <c r="D201" t="str">
        <f>INDEX('Funding Tables'!P:P,MATCH('Board Ventilation Strate-PY'!B201,'Funding Tables'!B:B,0))</f>
        <v>Thames Valley District School Board</v>
      </c>
    </row>
    <row r="202" spans="1:4" ht="45">
      <c r="A202">
        <f t="shared" si="3"/>
        <v>3</v>
      </c>
      <c r="B202" s="108">
        <v>11</v>
      </c>
      <c r="C202" s="110" t="s">
        <v>312</v>
      </c>
      <c r="D202" t="str">
        <f>INDEX('Funding Tables'!P:P,MATCH('Board Ventilation Strate-PY'!B202,'Funding Tables'!B:B,0))</f>
        <v>Thames Valley District School Board</v>
      </c>
    </row>
    <row r="203" spans="1:4">
      <c r="A203">
        <f t="shared" si="3"/>
        <v>4</v>
      </c>
      <c r="B203" s="108">
        <v>11</v>
      </c>
      <c r="C203" s="110" t="s">
        <v>313</v>
      </c>
      <c r="D203" t="str">
        <f>INDEX('Funding Tables'!P:P,MATCH('Board Ventilation Strate-PY'!B203,'Funding Tables'!B:B,0))</f>
        <v>Thames Valley District School Board</v>
      </c>
    </row>
    <row r="204" spans="1:4">
      <c r="A204">
        <f t="shared" si="3"/>
        <v>1</v>
      </c>
      <c r="B204" s="108">
        <v>51</v>
      </c>
      <c r="C204" s="109" t="s">
        <v>314</v>
      </c>
      <c r="D204" t="str">
        <f>INDEX('Funding Tables'!P:P,MATCH('Board Ventilation Strate-PY'!B204,'Funding Tables'!B:B,0))</f>
        <v>Brant Haldimand Norfolk Catholic District School Board</v>
      </c>
    </row>
    <row r="205" spans="1:4">
      <c r="A205">
        <f t="shared" si="3"/>
        <v>2</v>
      </c>
      <c r="B205" s="108">
        <v>51</v>
      </c>
      <c r="C205" s="109" t="s">
        <v>315</v>
      </c>
      <c r="D205" t="str">
        <f>INDEX('Funding Tables'!P:P,MATCH('Board Ventilation Strate-PY'!B205,'Funding Tables'!B:B,0))</f>
        <v>Brant Haldimand Norfolk Catholic District School Board</v>
      </c>
    </row>
    <row r="206" spans="1:4">
      <c r="A206">
        <f t="shared" si="3"/>
        <v>3</v>
      </c>
      <c r="B206" s="108">
        <v>51</v>
      </c>
      <c r="C206" s="109" t="s">
        <v>316</v>
      </c>
      <c r="D206" t="str">
        <f>INDEX('Funding Tables'!P:P,MATCH('Board Ventilation Strate-PY'!B206,'Funding Tables'!B:B,0))</f>
        <v>Brant Haldimand Norfolk Catholic District School Board</v>
      </c>
    </row>
    <row r="207" spans="1:4">
      <c r="A207">
        <f t="shared" si="3"/>
        <v>4</v>
      </c>
      <c r="B207" s="108">
        <v>51</v>
      </c>
      <c r="C207" s="109" t="s">
        <v>317</v>
      </c>
      <c r="D207" t="str">
        <f>INDEX('Funding Tables'!P:P,MATCH('Board Ventilation Strate-PY'!B207,'Funding Tables'!B:B,0))</f>
        <v>Brant Haldimand Norfolk Catholic District School Board</v>
      </c>
    </row>
    <row r="208" spans="1:4">
      <c r="A208">
        <f t="shared" si="3"/>
        <v>1</v>
      </c>
      <c r="B208" s="108">
        <v>52</v>
      </c>
      <c r="C208" s="109" t="s">
        <v>318</v>
      </c>
      <c r="D208" t="str">
        <f>INDEX('Funding Tables'!P:P,MATCH('Board Ventilation Strate-PY'!B208,'Funding Tables'!B:B,0))</f>
        <v>Eastern Ontario Catholic District School Board</v>
      </c>
    </row>
    <row r="209" spans="1:4">
      <c r="A209">
        <f t="shared" si="3"/>
        <v>2</v>
      </c>
      <c r="B209" s="108">
        <v>52</v>
      </c>
      <c r="C209" s="109" t="s">
        <v>319</v>
      </c>
      <c r="D209" t="str">
        <f>INDEX('Funding Tables'!P:P,MATCH('Board Ventilation Strate-PY'!B209,'Funding Tables'!B:B,0))</f>
        <v>Eastern Ontario Catholic District School Board</v>
      </c>
    </row>
    <row r="210" spans="1:4">
      <c r="A210">
        <f t="shared" si="3"/>
        <v>3</v>
      </c>
      <c r="B210" s="108">
        <v>52</v>
      </c>
      <c r="C210" s="109" t="s">
        <v>320</v>
      </c>
      <c r="D210" t="str">
        <f>INDEX('Funding Tables'!P:P,MATCH('Board Ventilation Strate-PY'!B210,'Funding Tables'!B:B,0))</f>
        <v>Eastern Ontario Catholic District School Board</v>
      </c>
    </row>
    <row r="211" spans="1:4">
      <c r="A211">
        <f t="shared" si="3"/>
        <v>4</v>
      </c>
      <c r="B211" s="108">
        <v>52</v>
      </c>
      <c r="C211" s="109" t="s">
        <v>321</v>
      </c>
      <c r="D211" t="str">
        <f>INDEX('Funding Tables'!P:P,MATCH('Board Ventilation Strate-PY'!B211,'Funding Tables'!B:B,0))</f>
        <v>Eastern Ontario Catholic District School Board</v>
      </c>
    </row>
    <row r="212" spans="1:4">
      <c r="A212">
        <f t="shared" si="3"/>
        <v>1</v>
      </c>
      <c r="B212" s="108">
        <v>47</v>
      </c>
      <c r="C212" s="109" t="s">
        <v>322</v>
      </c>
      <c r="D212" t="str">
        <f>INDEX('Funding Tables'!P:P,MATCH('Board Ventilation Strate-PY'!B212,'Funding Tables'!B:B,0))</f>
        <v>Hamilton-Wentworth Catholic District School Board</v>
      </c>
    </row>
    <row r="213" spans="1:4" ht="30">
      <c r="A213">
        <f t="shared" si="3"/>
        <v>2</v>
      </c>
      <c r="B213" s="108">
        <v>47</v>
      </c>
      <c r="C213" s="109" t="s">
        <v>323</v>
      </c>
      <c r="D213" t="str">
        <f>INDEX('Funding Tables'!P:P,MATCH('Board Ventilation Strate-PY'!B213,'Funding Tables'!B:B,0))</f>
        <v>Hamilton-Wentworth Catholic District School Board</v>
      </c>
    </row>
    <row r="214" spans="1:4">
      <c r="A214">
        <f t="shared" si="3"/>
        <v>3</v>
      </c>
      <c r="B214" s="108">
        <v>47</v>
      </c>
      <c r="C214" s="109" t="s">
        <v>324</v>
      </c>
      <c r="D214" t="str">
        <f>INDEX('Funding Tables'!P:P,MATCH('Board Ventilation Strate-PY'!B214,'Funding Tables'!B:B,0))</f>
        <v>Hamilton-Wentworth Catholic District School Board</v>
      </c>
    </row>
    <row r="215" spans="1:4" ht="30">
      <c r="A215">
        <f t="shared" si="3"/>
        <v>4</v>
      </c>
      <c r="B215" s="108">
        <v>47</v>
      </c>
      <c r="C215" s="109" t="s">
        <v>325</v>
      </c>
      <c r="D215" t="str">
        <f>INDEX('Funding Tables'!P:P,MATCH('Board Ventilation Strate-PY'!B215,'Funding Tables'!B:B,0))</f>
        <v>Hamilton-Wentworth Catholic District School Board</v>
      </c>
    </row>
    <row r="216" spans="1:4">
      <c r="A216">
        <f t="shared" si="3"/>
        <v>1</v>
      </c>
      <c r="B216" s="108">
        <v>54</v>
      </c>
      <c r="C216" s="109" t="s">
        <v>326</v>
      </c>
      <c r="D216" t="str">
        <f>INDEX('Funding Tables'!P:P,MATCH('Board Ventilation Strate-PY'!B216,'Funding Tables'!B:B,0))</f>
        <v>Renfrew County Catholic District School Board</v>
      </c>
    </row>
    <row r="217" spans="1:4" ht="30">
      <c r="A217">
        <f t="shared" si="3"/>
        <v>2</v>
      </c>
      <c r="B217" s="108">
        <v>54</v>
      </c>
      <c r="C217" s="109" t="s">
        <v>327</v>
      </c>
      <c r="D217" t="str">
        <f>INDEX('Funding Tables'!P:P,MATCH('Board Ventilation Strate-PY'!B217,'Funding Tables'!B:B,0))</f>
        <v>Renfrew County Catholic District School Board</v>
      </c>
    </row>
    <row r="218" spans="1:4">
      <c r="A218">
        <f t="shared" si="3"/>
        <v>3</v>
      </c>
      <c r="B218" s="108">
        <v>54</v>
      </c>
      <c r="C218" s="109" t="s">
        <v>328</v>
      </c>
      <c r="D218" t="str">
        <f>INDEX('Funding Tables'!P:P,MATCH('Board Ventilation Strate-PY'!B218,'Funding Tables'!B:B,0))</f>
        <v>Renfrew County Catholic District School Board</v>
      </c>
    </row>
    <row r="219" spans="1:4">
      <c r="A219">
        <f t="shared" si="3"/>
        <v>4</v>
      </c>
      <c r="B219" s="108">
        <v>54</v>
      </c>
      <c r="C219" s="109" t="s">
        <v>329</v>
      </c>
      <c r="D219" t="str">
        <f>INDEX('Funding Tables'!P:P,MATCH('Board Ventilation Strate-PY'!B219,'Funding Tables'!B:B,0))</f>
        <v>Renfrew County Catholic District School Board</v>
      </c>
    </row>
    <row r="220" spans="1:4" ht="45">
      <c r="A220">
        <f t="shared" si="3"/>
        <v>1</v>
      </c>
      <c r="B220" s="108">
        <v>8</v>
      </c>
      <c r="C220" s="109" t="s">
        <v>330</v>
      </c>
      <c r="D220" t="str">
        <f>INDEX('Funding Tables'!P:P,MATCH('Board Ventilation Strate-PY'!B220,'Funding Tables'!B:B,0))</f>
        <v>Avon Maitland District School Board</v>
      </c>
    </row>
    <row r="221" spans="1:4" ht="45">
      <c r="A221">
        <f t="shared" si="3"/>
        <v>2</v>
      </c>
      <c r="B221" s="108">
        <v>8</v>
      </c>
      <c r="C221" s="109" t="s">
        <v>331</v>
      </c>
      <c r="D221" t="str">
        <f>INDEX('Funding Tables'!P:P,MATCH('Board Ventilation Strate-PY'!B221,'Funding Tables'!B:B,0))</f>
        <v>Avon Maitland District School Board</v>
      </c>
    </row>
    <row r="222" spans="1:4" ht="30">
      <c r="A222">
        <f t="shared" si="3"/>
        <v>3</v>
      </c>
      <c r="B222" s="108">
        <v>8</v>
      </c>
      <c r="C222" s="109" t="s">
        <v>332</v>
      </c>
      <c r="D222" t="str">
        <f>INDEX('Funding Tables'!P:P,MATCH('Board Ventilation Strate-PY'!B222,'Funding Tables'!B:B,0))</f>
        <v>Avon Maitland District School Board</v>
      </c>
    </row>
    <row r="223" spans="1:4" ht="30">
      <c r="A223">
        <f t="shared" si="3"/>
        <v>4</v>
      </c>
      <c r="B223" s="108">
        <v>8</v>
      </c>
      <c r="C223" s="109" t="s">
        <v>333</v>
      </c>
      <c r="D223" t="str">
        <f>INDEX('Funding Tables'!P:P,MATCH('Board Ventilation Strate-PY'!B223,'Funding Tables'!B:B,0))</f>
        <v>Avon Maitland District School Board</v>
      </c>
    </row>
    <row r="224" spans="1:4" ht="30">
      <c r="A224">
        <f t="shared" si="3"/>
        <v>1</v>
      </c>
      <c r="B224" s="108">
        <v>43</v>
      </c>
      <c r="C224" s="109" t="s">
        <v>334</v>
      </c>
      <c r="D224" t="str">
        <f>INDEX('Funding Tables'!P:P,MATCH('Board Ventilation Strate-PY'!B224,'Funding Tables'!B:B,0))</f>
        <v>Dufferin Peel Catholic District School Board</v>
      </c>
    </row>
    <row r="225" spans="1:4" ht="30">
      <c r="A225">
        <f t="shared" si="3"/>
        <v>2</v>
      </c>
      <c r="B225" s="108">
        <v>43</v>
      </c>
      <c r="C225" s="109" t="s">
        <v>335</v>
      </c>
      <c r="D225" t="str">
        <f>INDEX('Funding Tables'!P:P,MATCH('Board Ventilation Strate-PY'!B225,'Funding Tables'!B:B,0))</f>
        <v>Dufferin Peel Catholic District School Board</v>
      </c>
    </row>
    <row r="226" spans="1:4" ht="30">
      <c r="A226">
        <f t="shared" si="3"/>
        <v>3</v>
      </c>
      <c r="B226" s="108">
        <v>43</v>
      </c>
      <c r="C226" s="109" t="s">
        <v>336</v>
      </c>
      <c r="D226" t="str">
        <f>INDEX('Funding Tables'!P:P,MATCH('Board Ventilation Strate-PY'!B226,'Funding Tables'!B:B,0))</f>
        <v>Dufferin Peel Catholic District School Board</v>
      </c>
    </row>
    <row r="227" spans="1:4" ht="30">
      <c r="A227">
        <f t="shared" si="3"/>
        <v>4</v>
      </c>
      <c r="B227" s="108">
        <v>43</v>
      </c>
      <c r="C227" s="109" t="s">
        <v>337</v>
      </c>
      <c r="D227" t="str">
        <f>INDEX('Funding Tables'!P:P,MATCH('Board Ventilation Strate-PY'!B227,'Funding Tables'!B:B,0))</f>
        <v>Dufferin Peel Catholic District School Board</v>
      </c>
    </row>
    <row r="228" spans="1:4">
      <c r="A228">
        <f t="shared" si="3"/>
        <v>1</v>
      </c>
      <c r="B228" s="108">
        <v>48</v>
      </c>
      <c r="C228" s="109" t="s">
        <v>338</v>
      </c>
      <c r="D228" t="str">
        <f>INDEX('Funding Tables'!P:P,MATCH('Board Ventilation Strate-PY'!B228,'Funding Tables'!B:B,0))</f>
        <v>Wellington Catholic District School Board</v>
      </c>
    </row>
    <row r="229" spans="1:4">
      <c r="A229">
        <f t="shared" si="3"/>
        <v>2</v>
      </c>
      <c r="B229" s="108">
        <v>48</v>
      </c>
      <c r="C229" s="109" t="s">
        <v>339</v>
      </c>
      <c r="D229" t="str">
        <f>INDEX('Funding Tables'!P:P,MATCH('Board Ventilation Strate-PY'!B229,'Funding Tables'!B:B,0))</f>
        <v>Wellington Catholic District School Board</v>
      </c>
    </row>
    <row r="230" spans="1:4">
      <c r="A230">
        <f t="shared" si="3"/>
        <v>3</v>
      </c>
      <c r="B230" s="108">
        <v>48</v>
      </c>
      <c r="C230" s="109" t="s">
        <v>340</v>
      </c>
      <c r="D230" t="str">
        <f>INDEX('Funding Tables'!P:P,MATCH('Board Ventilation Strate-PY'!B230,'Funding Tables'!B:B,0))</f>
        <v>Wellington Catholic District School Board</v>
      </c>
    </row>
    <row r="231" spans="1:4">
      <c r="A231">
        <f t="shared" si="3"/>
        <v>4</v>
      </c>
      <c r="B231" s="108">
        <v>48</v>
      </c>
      <c r="C231" s="109" t="s">
        <v>341</v>
      </c>
      <c r="D231" t="str">
        <f>INDEX('Funding Tables'!P:P,MATCH('Board Ventilation Strate-PY'!B231,'Funding Tables'!B:B,0))</f>
        <v>Wellington Catholic District School Board</v>
      </c>
    </row>
    <row r="232" spans="1:4">
      <c r="A232">
        <f t="shared" si="3"/>
        <v>1</v>
      </c>
      <c r="B232" s="108">
        <v>2</v>
      </c>
      <c r="C232" s="109" t="s">
        <v>342</v>
      </c>
      <c r="D232" t="str">
        <f>INDEX('Funding Tables'!P:P,MATCH('Board Ventilation Strate-PY'!B232,'Funding Tables'!B:B,0))</f>
        <v>Algoma District School Board</v>
      </c>
    </row>
    <row r="233" spans="1:4">
      <c r="A233">
        <f t="shared" si="3"/>
        <v>2</v>
      </c>
      <c r="B233" s="108">
        <v>2</v>
      </c>
      <c r="C233" s="109" t="s">
        <v>343</v>
      </c>
      <c r="D233" t="str">
        <f>INDEX('Funding Tables'!P:P,MATCH('Board Ventilation Strate-PY'!B233,'Funding Tables'!B:B,0))</f>
        <v>Algoma District School Board</v>
      </c>
    </row>
    <row r="234" spans="1:4">
      <c r="A234">
        <f t="shared" si="3"/>
        <v>3</v>
      </c>
      <c r="B234" s="108">
        <v>2</v>
      </c>
      <c r="C234" s="109" t="s">
        <v>344</v>
      </c>
      <c r="D234" t="str">
        <f>INDEX('Funding Tables'!P:P,MATCH('Board Ventilation Strate-PY'!B234,'Funding Tables'!B:B,0))</f>
        <v>Algoma District School Board</v>
      </c>
    </row>
    <row r="235" spans="1:4">
      <c r="A235">
        <f t="shared" si="3"/>
        <v>4</v>
      </c>
      <c r="B235" s="108">
        <v>2</v>
      </c>
      <c r="C235" s="109" t="s">
        <v>345</v>
      </c>
      <c r="D235" t="str">
        <f>INDEX('Funding Tables'!P:P,MATCH('Board Ventilation Strate-PY'!B235,'Funding Tables'!B:B,0))</f>
        <v>Algoma District School Board</v>
      </c>
    </row>
    <row r="236" spans="1:4">
      <c r="A236">
        <f t="shared" si="3"/>
        <v>1</v>
      </c>
      <c r="B236" s="108">
        <v>15</v>
      </c>
      <c r="C236" s="109" t="s">
        <v>346</v>
      </c>
      <c r="D236" t="str">
        <f>INDEX('Funding Tables'!P:P,MATCH('Board Ventilation Strate-PY'!B236,'Funding Tables'!B:B,0))</f>
        <v>Trillium Lakelands District School Board</v>
      </c>
    </row>
    <row r="237" spans="1:4">
      <c r="A237">
        <f t="shared" si="3"/>
        <v>2</v>
      </c>
      <c r="B237" s="108">
        <v>15</v>
      </c>
      <c r="C237" s="109" t="s">
        <v>347</v>
      </c>
      <c r="D237" t="str">
        <f>INDEX('Funding Tables'!P:P,MATCH('Board Ventilation Strate-PY'!B237,'Funding Tables'!B:B,0))</f>
        <v>Trillium Lakelands District School Board</v>
      </c>
    </row>
    <row r="238" spans="1:4" ht="30">
      <c r="A238">
        <f t="shared" si="3"/>
        <v>3</v>
      </c>
      <c r="B238" s="108">
        <v>15</v>
      </c>
      <c r="C238" s="109" t="s">
        <v>348</v>
      </c>
      <c r="D238" t="str">
        <f>INDEX('Funding Tables'!P:P,MATCH('Board Ventilation Strate-PY'!B238,'Funding Tables'!B:B,0))</f>
        <v>Trillium Lakelands District School Board</v>
      </c>
    </row>
    <row r="239" spans="1:4">
      <c r="A239">
        <f t="shared" si="3"/>
        <v>4</v>
      </c>
      <c r="B239" s="108">
        <v>15</v>
      </c>
      <c r="C239" s="109" t="s">
        <v>349</v>
      </c>
      <c r="D239" t="str">
        <f>INDEX('Funding Tables'!P:P,MATCH('Board Ventilation Strate-PY'!B239,'Funding Tables'!B:B,0))</f>
        <v>Trillium Lakelands District School Board</v>
      </c>
    </row>
    <row r="240" spans="1:4" ht="30">
      <c r="A240">
        <f t="shared" si="3"/>
        <v>1</v>
      </c>
      <c r="B240" s="108">
        <v>19</v>
      </c>
      <c r="C240" s="109" t="s">
        <v>350</v>
      </c>
      <c r="D240" t="str">
        <f>INDEX('Funding Tables'!P:P,MATCH('Board Ventilation Strate-PY'!B240,'Funding Tables'!B:B,0))</f>
        <v>Peel District School Board</v>
      </c>
    </row>
    <row r="241" spans="1:4">
      <c r="A241">
        <f t="shared" si="3"/>
        <v>2</v>
      </c>
      <c r="B241" s="108">
        <v>19</v>
      </c>
      <c r="C241" s="109" t="s">
        <v>351</v>
      </c>
      <c r="D241" t="str">
        <f>INDEX('Funding Tables'!P:P,MATCH('Board Ventilation Strate-PY'!B241,'Funding Tables'!B:B,0))</f>
        <v>Peel District School Board</v>
      </c>
    </row>
    <row r="242" spans="1:4">
      <c r="A242">
        <f t="shared" si="3"/>
        <v>3</v>
      </c>
      <c r="B242" s="108">
        <v>19</v>
      </c>
      <c r="C242" s="109" t="s">
        <v>352</v>
      </c>
      <c r="D242" t="str">
        <f>INDEX('Funding Tables'!P:P,MATCH('Board Ventilation Strate-PY'!B242,'Funding Tables'!B:B,0))</f>
        <v>Peel District School Board</v>
      </c>
    </row>
    <row r="243" spans="1:4">
      <c r="A243">
        <f t="shared" si="3"/>
        <v>4</v>
      </c>
      <c r="B243" s="108">
        <v>19</v>
      </c>
      <c r="C243" s="109" t="s">
        <v>353</v>
      </c>
      <c r="D243" t="str">
        <f>INDEX('Funding Tables'!P:P,MATCH('Board Ventilation Strate-PY'!B243,'Funding Tables'!B:B,0))</f>
        <v>Peel District School Board</v>
      </c>
    </row>
    <row r="244" spans="1:4">
      <c r="A244">
        <f t="shared" si="3"/>
        <v>1</v>
      </c>
      <c r="B244" s="108">
        <v>12</v>
      </c>
      <c r="C244" s="109" t="s">
        <v>354</v>
      </c>
      <c r="D244" t="str">
        <f>INDEX('Funding Tables'!P:P,MATCH('Board Ventilation Strate-PY'!B244,'Funding Tables'!B:B,0))</f>
        <v>Toronto District School Board</v>
      </c>
    </row>
    <row r="245" spans="1:4">
      <c r="A245">
        <f t="shared" si="3"/>
        <v>2</v>
      </c>
      <c r="B245" s="108">
        <v>12</v>
      </c>
      <c r="C245" s="109" t="s">
        <v>355</v>
      </c>
      <c r="D245" t="str">
        <f>INDEX('Funding Tables'!P:P,MATCH('Board Ventilation Strate-PY'!B245,'Funding Tables'!B:B,0))</f>
        <v>Toronto District School Board</v>
      </c>
    </row>
    <row r="246" spans="1:4">
      <c r="A246">
        <f t="shared" si="3"/>
        <v>3</v>
      </c>
      <c r="B246" s="108">
        <v>12</v>
      </c>
      <c r="C246" s="109" t="s">
        <v>356</v>
      </c>
      <c r="D246" t="str">
        <f>INDEX('Funding Tables'!P:P,MATCH('Board Ventilation Strate-PY'!B246,'Funding Tables'!B:B,0))</f>
        <v>Toronto District School Board</v>
      </c>
    </row>
    <row r="247" spans="1:4">
      <c r="A247">
        <f t="shared" si="3"/>
        <v>4</v>
      </c>
      <c r="B247" s="108">
        <v>12</v>
      </c>
      <c r="C247" s="109" t="s">
        <v>357</v>
      </c>
      <c r="D247" t="str">
        <f>INDEX('Funding Tables'!P:P,MATCH('Board Ventilation Strate-PY'!B247,'Funding Tables'!B:B,0))</f>
        <v>Toronto District School Board</v>
      </c>
    </row>
    <row r="248" spans="1:4">
      <c r="A248">
        <f t="shared" si="3"/>
        <v>1</v>
      </c>
      <c r="B248" s="108" t="s">
        <v>358</v>
      </c>
      <c r="C248" s="109" t="s">
        <v>359</v>
      </c>
      <c r="D248" t="str">
        <f>INDEX('Funding Tables'!P:P,MATCH('Board Ventilation Strate-PY'!B248,'Funding Tables'!B:B,0))</f>
        <v>Kenora Catholic District School Board</v>
      </c>
    </row>
    <row r="249" spans="1:4">
      <c r="A249">
        <f t="shared" si="3"/>
        <v>2</v>
      </c>
      <c r="B249" s="108" t="s">
        <v>358</v>
      </c>
      <c r="C249" s="109" t="s">
        <v>360</v>
      </c>
      <c r="D249" t="str">
        <f>INDEX('Funding Tables'!P:P,MATCH('Board Ventilation Strate-PY'!B249,'Funding Tables'!B:B,0))</f>
        <v>Kenora Catholic District School Board</v>
      </c>
    </row>
    <row r="250" spans="1:4">
      <c r="A250">
        <f t="shared" si="3"/>
        <v>3</v>
      </c>
      <c r="B250" s="108" t="s">
        <v>358</v>
      </c>
      <c r="C250" s="109" t="s">
        <v>361</v>
      </c>
      <c r="D250" t="str">
        <f>INDEX('Funding Tables'!P:P,MATCH('Board Ventilation Strate-PY'!B250,'Funding Tables'!B:B,0))</f>
        <v>Kenora Catholic District School Board</v>
      </c>
    </row>
    <row r="251" spans="1:4">
      <c r="A251">
        <f t="shared" si="3"/>
        <v>4</v>
      </c>
      <c r="B251" s="108" t="s">
        <v>358</v>
      </c>
      <c r="C251" s="109" t="s">
        <v>362</v>
      </c>
      <c r="D251" t="str">
        <f>INDEX('Funding Tables'!P:P,MATCH('Board Ventilation Strate-PY'!B251,'Funding Tables'!B:B,0))</f>
        <v>Kenora Catholic District School Board</v>
      </c>
    </row>
    <row r="252" spans="1:4" ht="30">
      <c r="A252">
        <f t="shared" si="3"/>
        <v>1</v>
      </c>
      <c r="B252" s="108">
        <v>40</v>
      </c>
      <c r="C252" s="109" t="s">
        <v>363</v>
      </c>
      <c r="D252" t="str">
        <f>INDEX('Funding Tables'!P:P,MATCH('Board Ventilation Strate-PY'!B252,'Funding Tables'!B:B,0))</f>
        <v>Toronto Catholic District School Board</v>
      </c>
    </row>
    <row r="253" spans="1:4" ht="30">
      <c r="A253">
        <f t="shared" si="3"/>
        <v>2</v>
      </c>
      <c r="B253" s="108">
        <v>40</v>
      </c>
      <c r="C253" s="109" t="s">
        <v>364</v>
      </c>
      <c r="D253" t="str">
        <f>INDEX('Funding Tables'!P:P,MATCH('Board Ventilation Strate-PY'!B253,'Funding Tables'!B:B,0))</f>
        <v>Toronto Catholic District School Board</v>
      </c>
    </row>
    <row r="254" spans="1:4" ht="30">
      <c r="A254">
        <f t="shared" si="3"/>
        <v>3</v>
      </c>
      <c r="B254" s="108">
        <v>40</v>
      </c>
      <c r="C254" s="109" t="s">
        <v>365</v>
      </c>
      <c r="D254" t="str">
        <f>INDEX('Funding Tables'!P:P,MATCH('Board Ventilation Strate-PY'!B254,'Funding Tables'!B:B,0))</f>
        <v>Toronto Catholic District School Board</v>
      </c>
    </row>
    <row r="255" spans="1:4" ht="30">
      <c r="A255">
        <f t="shared" si="3"/>
        <v>4</v>
      </c>
      <c r="B255" s="108">
        <v>40</v>
      </c>
      <c r="C255" s="109" t="s">
        <v>366</v>
      </c>
      <c r="D255" t="str">
        <f>INDEX('Funding Tables'!P:P,MATCH('Board Ventilation Strate-PY'!B255,'Funding Tables'!B:B,0))</f>
        <v>Toronto Catholic District School Board</v>
      </c>
    </row>
    <row r="256" spans="1:4">
      <c r="A256">
        <f t="shared" si="3"/>
        <v>1</v>
      </c>
      <c r="B256" s="108">
        <v>55</v>
      </c>
      <c r="C256" s="109" t="s">
        <v>367</v>
      </c>
      <c r="D256" t="str">
        <f>INDEX('Funding Tables'!P:P,MATCH('Board Ventilation Strate-PY'!B256,'Funding Tables'!B:B,0))</f>
        <v>Algonquin and Lakeshore Catholic District School Board</v>
      </c>
    </row>
    <row r="257" spans="1:4" ht="30">
      <c r="A257">
        <f t="shared" si="3"/>
        <v>2</v>
      </c>
      <c r="B257" s="108">
        <v>55</v>
      </c>
      <c r="C257" s="109" t="s">
        <v>368</v>
      </c>
      <c r="D257" t="str">
        <f>INDEX('Funding Tables'!P:P,MATCH('Board Ventilation Strate-PY'!B257,'Funding Tables'!B:B,0))</f>
        <v>Algonquin and Lakeshore Catholic District School Board</v>
      </c>
    </row>
    <row r="258" spans="1:4">
      <c r="A258">
        <f t="shared" si="3"/>
        <v>3</v>
      </c>
      <c r="B258" s="108">
        <v>55</v>
      </c>
      <c r="C258" s="109" t="s">
        <v>369</v>
      </c>
      <c r="D258" t="str">
        <f>INDEX('Funding Tables'!P:P,MATCH('Board Ventilation Strate-PY'!B258,'Funding Tables'!B:B,0))</f>
        <v>Algonquin and Lakeshore Catholic District School Board</v>
      </c>
    </row>
    <row r="259" spans="1:4" ht="30">
      <c r="A259">
        <f t="shared" si="3"/>
        <v>4</v>
      </c>
      <c r="B259" s="108">
        <v>55</v>
      </c>
      <c r="C259" s="109" t="s">
        <v>370</v>
      </c>
      <c r="D259" t="str">
        <f>INDEX('Funding Tables'!P:P,MATCH('Board Ventilation Strate-PY'!B259,'Funding Tables'!B:B,0))</f>
        <v>Algonquin and Lakeshore Catholic District School Board</v>
      </c>
    </row>
    <row r="260" spans="1:4">
      <c r="A260">
        <f t="shared" ref="A260:A287" si="4">IF(B260=B259,A259+1,1)</f>
        <v>1</v>
      </c>
      <c r="B260" s="108">
        <v>102</v>
      </c>
      <c r="C260" s="109" t="s">
        <v>371</v>
      </c>
      <c r="D260" t="str">
        <f>INDEX('Funding Tables'!P:P,MATCH('Board Ventilation Strate-PY'!B260,'Funding Tables'!B:B,0))</f>
        <v>Moosonee District School Area Board</v>
      </c>
    </row>
    <row r="261" spans="1:4">
      <c r="A261">
        <f t="shared" si="4"/>
        <v>2</v>
      </c>
      <c r="B261" s="108">
        <v>102</v>
      </c>
      <c r="C261" s="109" t="s">
        <v>268</v>
      </c>
      <c r="D261" t="str">
        <f>INDEX('Funding Tables'!P:P,MATCH('Board Ventilation Strate-PY'!B261,'Funding Tables'!B:B,0))</f>
        <v>Moosonee District School Area Board</v>
      </c>
    </row>
    <row r="262" spans="1:4">
      <c r="A262">
        <f t="shared" si="4"/>
        <v>3</v>
      </c>
      <c r="B262" s="108">
        <v>102</v>
      </c>
      <c r="C262" s="109" t="s">
        <v>269</v>
      </c>
      <c r="D262" t="str">
        <f>INDEX('Funding Tables'!P:P,MATCH('Board Ventilation Strate-PY'!B262,'Funding Tables'!B:B,0))</f>
        <v>Moosonee District School Area Board</v>
      </c>
    </row>
    <row r="263" spans="1:4">
      <c r="A263">
        <f t="shared" si="4"/>
        <v>4</v>
      </c>
      <c r="B263" s="108">
        <v>102</v>
      </c>
      <c r="C263" s="109" t="s">
        <v>372</v>
      </c>
      <c r="D263" t="str">
        <f>INDEX('Funding Tables'!P:P,MATCH('Board Ventilation Strate-PY'!B263,'Funding Tables'!B:B,0))</f>
        <v>Moosonee District School Area Board</v>
      </c>
    </row>
    <row r="264" spans="1:4" ht="30">
      <c r="A264">
        <f t="shared" si="4"/>
        <v>1</v>
      </c>
      <c r="B264" s="108">
        <v>20</v>
      </c>
      <c r="C264" s="109" t="s">
        <v>373</v>
      </c>
      <c r="D264" t="str">
        <f>INDEX('Funding Tables'!P:P,MATCH('Board Ventilation Strate-PY'!B264,'Funding Tables'!B:B,0))</f>
        <v>Halton District School Board</v>
      </c>
    </row>
    <row r="265" spans="1:4">
      <c r="A265">
        <f t="shared" si="4"/>
        <v>2</v>
      </c>
      <c r="B265" s="108">
        <v>20</v>
      </c>
      <c r="C265" s="109" t="s">
        <v>374</v>
      </c>
      <c r="D265" t="str">
        <f>INDEX('Funding Tables'!P:P,MATCH('Board Ventilation Strate-PY'!B265,'Funding Tables'!B:B,0))</f>
        <v>Halton District School Board</v>
      </c>
    </row>
    <row r="266" spans="1:4" ht="30">
      <c r="A266">
        <f t="shared" si="4"/>
        <v>3</v>
      </c>
      <c r="B266" s="108">
        <v>20</v>
      </c>
      <c r="C266" s="109" t="s">
        <v>375</v>
      </c>
      <c r="D266" t="str">
        <f>INDEX('Funding Tables'!P:P,MATCH('Board Ventilation Strate-PY'!B266,'Funding Tables'!B:B,0))</f>
        <v>Halton District School Board</v>
      </c>
    </row>
    <row r="267" spans="1:4" ht="30">
      <c r="A267">
        <f t="shared" si="4"/>
        <v>4</v>
      </c>
      <c r="B267" s="108">
        <v>20</v>
      </c>
      <c r="C267" s="109" t="s">
        <v>376</v>
      </c>
      <c r="D267" t="str">
        <f>INDEX('Funding Tables'!P:P,MATCH('Board Ventilation Strate-PY'!B267,'Funding Tables'!B:B,0))</f>
        <v>Halton District School Board</v>
      </c>
    </row>
    <row r="268" spans="1:4">
      <c r="A268">
        <f t="shared" si="4"/>
        <v>1</v>
      </c>
      <c r="B268" s="108">
        <v>4</v>
      </c>
      <c r="C268" s="109" t="s">
        <v>377</v>
      </c>
      <c r="D268" t="str">
        <f>INDEX('Funding Tables'!P:P,MATCH('Board Ventilation Strate-PY'!B268,'Funding Tables'!B:B,0))</f>
        <v>Near North District School Board</v>
      </c>
    </row>
    <row r="269" spans="1:4" ht="45">
      <c r="A269">
        <f t="shared" si="4"/>
        <v>2</v>
      </c>
      <c r="B269" s="108">
        <v>4</v>
      </c>
      <c r="C269" s="109" t="s">
        <v>378</v>
      </c>
      <c r="D269" t="str">
        <f>INDEX('Funding Tables'!P:P,MATCH('Board Ventilation Strate-PY'!B269,'Funding Tables'!B:B,0))</f>
        <v>Near North District School Board</v>
      </c>
    </row>
    <row r="270" spans="1:4" ht="30">
      <c r="A270">
        <f t="shared" si="4"/>
        <v>3</v>
      </c>
      <c r="B270" s="108">
        <v>4</v>
      </c>
      <c r="C270" s="109" t="s">
        <v>379</v>
      </c>
      <c r="D270" t="str">
        <f>INDEX('Funding Tables'!P:P,MATCH('Board Ventilation Strate-PY'!B270,'Funding Tables'!B:B,0))</f>
        <v>Near North District School Board</v>
      </c>
    </row>
    <row r="271" spans="1:4" ht="30">
      <c r="A271">
        <f t="shared" si="4"/>
        <v>4</v>
      </c>
      <c r="B271" s="108">
        <v>4</v>
      </c>
      <c r="C271" s="109" t="s">
        <v>380</v>
      </c>
      <c r="D271" t="str">
        <f>INDEX('Funding Tables'!P:P,MATCH('Board Ventilation Strate-PY'!B271,'Funding Tables'!B:B,0))</f>
        <v>Near North District School Board</v>
      </c>
    </row>
    <row r="272" spans="1:4">
      <c r="A272">
        <f t="shared" si="4"/>
        <v>1</v>
      </c>
      <c r="B272" s="108" t="s">
        <v>381</v>
      </c>
      <c r="C272" s="109" t="s">
        <v>382</v>
      </c>
      <c r="D272" t="str">
        <f>INDEX('Funding Tables'!P:P,MATCH('Board Ventilation Strate-PY'!B272,'Funding Tables'!B:B,0))</f>
        <v>Superior-Greenstone District School Board</v>
      </c>
    </row>
    <row r="273" spans="1:4">
      <c r="A273">
        <f t="shared" si="4"/>
        <v>2</v>
      </c>
      <c r="B273" s="108" t="s">
        <v>381</v>
      </c>
      <c r="C273" s="109" t="s">
        <v>383</v>
      </c>
      <c r="D273" t="str">
        <f>INDEX('Funding Tables'!P:P,MATCH('Board Ventilation Strate-PY'!B273,'Funding Tables'!B:B,0))</f>
        <v>Superior-Greenstone District School Board</v>
      </c>
    </row>
    <row r="274" spans="1:4" ht="30">
      <c r="A274">
        <f t="shared" si="4"/>
        <v>3</v>
      </c>
      <c r="B274" s="108" t="s">
        <v>381</v>
      </c>
      <c r="C274" s="109" t="s">
        <v>384</v>
      </c>
      <c r="D274" t="str">
        <f>INDEX('Funding Tables'!P:P,MATCH('Board Ventilation Strate-PY'!B274,'Funding Tables'!B:B,0))</f>
        <v>Superior-Greenstone District School Board</v>
      </c>
    </row>
    <row r="275" spans="1:4">
      <c r="A275">
        <f t="shared" si="4"/>
        <v>4</v>
      </c>
      <c r="B275" s="108" t="s">
        <v>381</v>
      </c>
      <c r="C275" s="109" t="s">
        <v>385</v>
      </c>
      <c r="D275" t="str">
        <f>INDEX('Funding Tables'!P:P,MATCH('Board Ventilation Strate-PY'!B275,'Funding Tables'!B:B,0))</f>
        <v>Superior-Greenstone District School Board</v>
      </c>
    </row>
    <row r="276" spans="1:4" ht="30">
      <c r="A276">
        <f t="shared" si="4"/>
        <v>1</v>
      </c>
      <c r="B276" s="108">
        <v>62</v>
      </c>
      <c r="C276" s="109" t="s">
        <v>386</v>
      </c>
      <c r="D276" t="str">
        <f>INDEX('Funding Tables'!P:P,MATCH('Board Ventilation Strate-PY'!B276,'Funding Tables'!B:B,0))</f>
        <v>Conseil scolaire de district catholique des Aurores boréales</v>
      </c>
    </row>
    <row r="277" spans="1:4" ht="30">
      <c r="A277">
        <f t="shared" si="4"/>
        <v>2</v>
      </c>
      <c r="B277" s="108">
        <v>62</v>
      </c>
      <c r="C277" s="109" t="s">
        <v>387</v>
      </c>
      <c r="D277" t="str">
        <f>INDEX('Funding Tables'!P:P,MATCH('Board Ventilation Strate-PY'!B277,'Funding Tables'!B:B,0))</f>
        <v>Conseil scolaire de district catholique des Aurores boréales</v>
      </c>
    </row>
    <row r="278" spans="1:4" ht="30">
      <c r="A278">
        <f t="shared" si="4"/>
        <v>3</v>
      </c>
      <c r="B278" s="108">
        <v>62</v>
      </c>
      <c r="C278" s="109" t="s">
        <v>388</v>
      </c>
      <c r="D278" t="str">
        <f>INDEX('Funding Tables'!P:P,MATCH('Board Ventilation Strate-PY'!B278,'Funding Tables'!B:B,0))</f>
        <v>Conseil scolaire de district catholique des Aurores boréales</v>
      </c>
    </row>
    <row r="279" spans="1:4" ht="30">
      <c r="A279">
        <f t="shared" si="4"/>
        <v>4</v>
      </c>
      <c r="B279" s="108">
        <v>62</v>
      </c>
      <c r="C279" s="109" t="s">
        <v>389</v>
      </c>
      <c r="D279" t="str">
        <f>INDEX('Funding Tables'!P:P,MATCH('Board Ventilation Strate-PY'!B279,'Funding Tables'!B:B,0))</f>
        <v>Conseil scolaire de district catholique des Aurores boréales</v>
      </c>
    </row>
    <row r="280" spans="1:4">
      <c r="A280">
        <f t="shared" si="4"/>
        <v>1</v>
      </c>
      <c r="B280" s="108">
        <v>7</v>
      </c>
      <c r="C280" s="109" t="s">
        <v>390</v>
      </c>
      <c r="D280" t="str">
        <f>INDEX('Funding Tables'!P:P,MATCH('Board Ventilation Strate-PY'!B280,'Funding Tables'!B:B,0))</f>
        <v>Bluewater District School Board</v>
      </c>
    </row>
    <row r="281" spans="1:4">
      <c r="A281">
        <f t="shared" si="4"/>
        <v>2</v>
      </c>
      <c r="B281" s="108">
        <v>7</v>
      </c>
      <c r="C281" s="109" t="s">
        <v>391</v>
      </c>
      <c r="D281" t="str">
        <f>INDEX('Funding Tables'!P:P,MATCH('Board Ventilation Strate-PY'!B281,'Funding Tables'!B:B,0))</f>
        <v>Bluewater District School Board</v>
      </c>
    </row>
    <row r="282" spans="1:4">
      <c r="A282">
        <f t="shared" si="4"/>
        <v>3</v>
      </c>
      <c r="B282" s="108">
        <v>7</v>
      </c>
      <c r="C282" s="109" t="s">
        <v>392</v>
      </c>
      <c r="D282" t="str">
        <f>INDEX('Funding Tables'!P:P,MATCH('Board Ventilation Strate-PY'!B282,'Funding Tables'!B:B,0))</f>
        <v>Bluewater District School Board</v>
      </c>
    </row>
    <row r="283" spans="1:4">
      <c r="A283">
        <f t="shared" si="4"/>
        <v>4</v>
      </c>
      <c r="B283" s="108">
        <v>7</v>
      </c>
      <c r="C283" s="109" t="s">
        <v>393</v>
      </c>
      <c r="D283" t="str">
        <f>INDEX('Funding Tables'!P:P,MATCH('Board Ventilation Strate-PY'!B283,'Funding Tables'!B:B,0))</f>
        <v>Bluewater District School Board</v>
      </c>
    </row>
    <row r="284" spans="1:4">
      <c r="A284">
        <f t="shared" si="4"/>
        <v>1</v>
      </c>
      <c r="B284" s="108">
        <v>101</v>
      </c>
      <c r="C284" s="109" t="s">
        <v>394</v>
      </c>
      <c r="D284" t="str">
        <f>INDEX('Funding Tables'!P:P,MATCH('Board Ventilation Strate-PY'!B284,'Funding Tables'!B:B,0))</f>
        <v>Moose Factory Island District School Area Board</v>
      </c>
    </row>
    <row r="285" spans="1:4">
      <c r="A285">
        <f t="shared" si="4"/>
        <v>2</v>
      </c>
      <c r="B285" s="108">
        <v>101</v>
      </c>
      <c r="C285" s="109" t="s">
        <v>395</v>
      </c>
      <c r="D285" t="str">
        <f>INDEX('Funding Tables'!P:P,MATCH('Board Ventilation Strate-PY'!B285,'Funding Tables'!B:B,0))</f>
        <v>Moose Factory Island District School Area Board</v>
      </c>
    </row>
    <row r="286" spans="1:4">
      <c r="A286">
        <f t="shared" si="4"/>
        <v>3</v>
      </c>
      <c r="B286" s="108">
        <v>101</v>
      </c>
      <c r="C286" s="109" t="s">
        <v>396</v>
      </c>
      <c r="D286" t="str">
        <f>INDEX('Funding Tables'!P:P,MATCH('Board Ventilation Strate-PY'!B286,'Funding Tables'!B:B,0))</f>
        <v>Moose Factory Island District School Area Board</v>
      </c>
    </row>
    <row r="287" spans="1:4">
      <c r="A287">
        <f t="shared" si="4"/>
        <v>4</v>
      </c>
      <c r="B287" s="108">
        <v>101</v>
      </c>
      <c r="C287" s="109" t="s">
        <v>397</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5"/>
  <cols>
    <col min="2" max="2" width="17.5703125" style="12"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41" t="s">
        <v>398</v>
      </c>
      <c r="C1" s="13" t="s">
        <v>399</v>
      </c>
      <c r="D1" s="166" t="s">
        <v>400</v>
      </c>
      <c r="E1" s="166"/>
      <c r="F1" s="167" t="s">
        <v>401</v>
      </c>
      <c r="G1" s="167"/>
      <c r="P1" s="13" t="s">
        <v>399</v>
      </c>
      <c r="Q1" s="44"/>
      <c r="R1" s="44"/>
      <c r="S1" s="44"/>
      <c r="T1" s="44"/>
      <c r="U1" s="44"/>
      <c r="V1" t="s">
        <v>402</v>
      </c>
    </row>
    <row r="2" spans="1:34" ht="60">
      <c r="A2" t="s">
        <v>101</v>
      </c>
      <c r="B2" s="12" t="s">
        <v>403</v>
      </c>
      <c r="C2" t="s">
        <v>404</v>
      </c>
      <c r="D2" s="13" t="s">
        <v>405</v>
      </c>
      <c r="E2" s="13" t="s">
        <v>406</v>
      </c>
      <c r="F2" s="13" t="s">
        <v>405</v>
      </c>
      <c r="G2" s="13" t="s">
        <v>406</v>
      </c>
      <c r="H2" s="13" t="s">
        <v>407</v>
      </c>
      <c r="I2" s="13" t="s">
        <v>408</v>
      </c>
      <c r="J2" s="13" t="s">
        <v>409</v>
      </c>
      <c r="K2" s="13" t="s">
        <v>410</v>
      </c>
      <c r="L2" s="13" t="s">
        <v>411</v>
      </c>
      <c r="M2" s="13" t="s">
        <v>412</v>
      </c>
      <c r="N2" s="13" t="s">
        <v>413</v>
      </c>
      <c r="O2" s="17" t="s">
        <v>414</v>
      </c>
      <c r="P2" t="s">
        <v>404</v>
      </c>
      <c r="Q2" s="44" t="s">
        <v>415</v>
      </c>
      <c r="R2" s="44" t="s">
        <v>416</v>
      </c>
      <c r="S2" s="45" t="s">
        <v>417</v>
      </c>
      <c r="T2" s="45" t="s">
        <v>418</v>
      </c>
      <c r="U2" s="45" t="s">
        <v>419</v>
      </c>
      <c r="V2" s="46" t="s">
        <v>44</v>
      </c>
      <c r="W2" s="46" t="s">
        <v>44</v>
      </c>
      <c r="X2" s="46" t="s">
        <v>45</v>
      </c>
      <c r="Y2" s="46" t="s">
        <v>46</v>
      </c>
      <c r="Z2" s="66"/>
      <c r="AA2" s="66"/>
      <c r="AB2" s="66"/>
      <c r="AH2" s="53" t="s">
        <v>420</v>
      </c>
    </row>
    <row r="3" spans="1:34">
      <c r="A3">
        <v>1</v>
      </c>
      <c r="B3" s="12">
        <v>1</v>
      </c>
      <c r="C3" t="s">
        <v>421</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421</v>
      </c>
      <c r="Q3" s="49">
        <v>293100</v>
      </c>
      <c r="R3" s="49">
        <v>293100</v>
      </c>
      <c r="S3" s="49">
        <v>161908</v>
      </c>
      <c r="T3" s="49">
        <v>18000</v>
      </c>
      <c r="U3" s="49">
        <v>109</v>
      </c>
      <c r="V3" s="123">
        <v>129160.54469351232</v>
      </c>
      <c r="W3" s="123">
        <f>ROUND(V3,0)</f>
        <v>129161</v>
      </c>
      <c r="X3" s="49">
        <v>268398</v>
      </c>
      <c r="Y3" s="49">
        <v>193307</v>
      </c>
      <c r="Z3" s="48"/>
      <c r="AA3" s="48"/>
      <c r="AB3" s="48"/>
      <c r="AH3" s="52" t="s">
        <v>72</v>
      </c>
    </row>
    <row r="4" spans="1:34">
      <c r="A4">
        <v>2</v>
      </c>
      <c r="B4" s="12">
        <v>2</v>
      </c>
      <c r="C4" t="s">
        <v>422</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422</v>
      </c>
      <c r="Q4" s="49">
        <v>416400</v>
      </c>
      <c r="R4" s="49">
        <v>416400</v>
      </c>
      <c r="S4" s="49">
        <v>178138</v>
      </c>
      <c r="T4" s="49">
        <v>28000</v>
      </c>
      <c r="U4" s="49">
        <v>132</v>
      </c>
      <c r="V4" s="123">
        <v>155381.10639821031</v>
      </c>
      <c r="W4" s="123">
        <f t="shared" ref="W4:W67" si="0">ROUND(V4,0)</f>
        <v>155381</v>
      </c>
      <c r="X4" s="49">
        <v>323016</v>
      </c>
      <c r="Y4" s="49">
        <v>227876</v>
      </c>
      <c r="Z4" s="48"/>
      <c r="AA4" s="48"/>
      <c r="AB4" s="48"/>
      <c r="AH4" s="52" t="s">
        <v>95</v>
      </c>
    </row>
    <row r="5" spans="1:34">
      <c r="A5">
        <v>3</v>
      </c>
      <c r="B5" s="12">
        <v>3</v>
      </c>
      <c r="C5" t="s">
        <v>423</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423</v>
      </c>
      <c r="Q5" s="49">
        <v>449100</v>
      </c>
      <c r="R5" s="49">
        <v>449100</v>
      </c>
      <c r="S5" s="49">
        <v>208436</v>
      </c>
      <c r="T5" s="49">
        <v>34000</v>
      </c>
      <c r="U5" s="49">
        <v>900</v>
      </c>
      <c r="V5" s="123">
        <v>271916.93619686802</v>
      </c>
      <c r="W5" s="123">
        <f t="shared" si="0"/>
        <v>271917</v>
      </c>
      <c r="X5" s="49">
        <v>510593</v>
      </c>
      <c r="Y5" s="49">
        <v>327370</v>
      </c>
      <c r="Z5" s="48"/>
      <c r="AA5" s="48"/>
      <c r="AB5" s="48"/>
      <c r="AH5" s="52" t="s">
        <v>424</v>
      </c>
    </row>
    <row r="6" spans="1:34">
      <c r="A6">
        <v>4</v>
      </c>
      <c r="B6" s="12">
        <v>4</v>
      </c>
      <c r="C6" t="s">
        <v>425</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425</v>
      </c>
      <c r="Q6" s="49">
        <v>356200</v>
      </c>
      <c r="R6" s="49">
        <v>356200</v>
      </c>
      <c r="S6" s="49">
        <v>172157</v>
      </c>
      <c r="T6" s="49">
        <v>3000</v>
      </c>
      <c r="U6" s="49">
        <v>181</v>
      </c>
      <c r="V6" s="123">
        <v>226273.73619239376</v>
      </c>
      <c r="W6" s="123">
        <f t="shared" si="0"/>
        <v>226274</v>
      </c>
      <c r="X6" s="49">
        <v>411489</v>
      </c>
      <c r="Y6" s="49">
        <v>282901</v>
      </c>
      <c r="Z6" s="48"/>
      <c r="AA6" s="48"/>
      <c r="AB6" s="48"/>
    </row>
    <row r="7" spans="1:34">
      <c r="A7">
        <v>5</v>
      </c>
      <c r="B7" s="12" t="s">
        <v>426</v>
      </c>
      <c r="C7" t="s">
        <v>427</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427</v>
      </c>
      <c r="Q7" s="49">
        <v>170900</v>
      </c>
      <c r="R7" s="49">
        <v>170900</v>
      </c>
      <c r="S7" s="49">
        <v>101339</v>
      </c>
      <c r="T7" s="49">
        <v>13000</v>
      </c>
      <c r="U7" s="49">
        <v>23</v>
      </c>
      <c r="V7" s="123">
        <v>41758.672344519022</v>
      </c>
      <c r="W7" s="123">
        <f t="shared" si="0"/>
        <v>41759</v>
      </c>
      <c r="X7" s="49">
        <v>107495</v>
      </c>
      <c r="Y7" s="49">
        <v>87815</v>
      </c>
      <c r="Z7" s="48"/>
      <c r="AA7" s="48"/>
      <c r="AB7" s="48"/>
    </row>
    <row r="8" spans="1:34">
      <c r="A8">
        <v>6</v>
      </c>
      <c r="B8" s="12" t="s">
        <v>149</v>
      </c>
      <c r="C8" t="s">
        <v>428</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428</v>
      </c>
      <c r="Q8" s="49">
        <v>111400</v>
      </c>
      <c r="R8" s="49">
        <v>111400</v>
      </c>
      <c r="S8" s="49">
        <v>51128</v>
      </c>
      <c r="T8" s="49">
        <v>8000</v>
      </c>
      <c r="U8" s="49">
        <v>19</v>
      </c>
      <c r="V8" s="123">
        <v>33989.617024608502</v>
      </c>
      <c r="W8" s="123">
        <f t="shared" si="0"/>
        <v>33990</v>
      </c>
      <c r="X8" s="49">
        <v>85994</v>
      </c>
      <c r="Y8" s="49">
        <v>68688</v>
      </c>
      <c r="Z8" s="48"/>
      <c r="AA8" s="48"/>
      <c r="AB8" s="48"/>
    </row>
    <row r="9" spans="1:34">
      <c r="A9">
        <v>7</v>
      </c>
      <c r="B9" s="12" t="s">
        <v>262</v>
      </c>
      <c r="C9" t="s">
        <v>429</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429</v>
      </c>
      <c r="Q9" s="49">
        <v>293800</v>
      </c>
      <c r="R9" s="49">
        <v>293800</v>
      </c>
      <c r="S9" s="49">
        <v>122324</v>
      </c>
      <c r="T9" s="49">
        <v>20000</v>
      </c>
      <c r="U9" s="49">
        <v>26</v>
      </c>
      <c r="V9" s="123">
        <v>47585.463834451904</v>
      </c>
      <c r="W9" s="123">
        <f t="shared" si="0"/>
        <v>47585</v>
      </c>
      <c r="X9" s="49">
        <v>164466</v>
      </c>
      <c r="Y9" s="49">
        <v>129906</v>
      </c>
      <c r="Z9" s="48"/>
      <c r="AA9" s="48"/>
      <c r="AB9" s="48"/>
    </row>
    <row r="10" spans="1:34">
      <c r="A10">
        <v>8</v>
      </c>
      <c r="B10" s="12" t="s">
        <v>381</v>
      </c>
      <c r="C10" t="s">
        <v>24</v>
      </c>
      <c r="D10" s="14"/>
      <c r="E10" s="14"/>
      <c r="F10" s="14"/>
      <c r="G10" s="14"/>
      <c r="H10" s="14"/>
      <c r="I10" s="14"/>
      <c r="J10" s="14"/>
      <c r="K10" s="47">
        <f>IF($C10='4. Board Level Worksheet'!$C$5,'4. Board Level Worksheet'!$C$18,"")</f>
        <v>2080211.5493399999</v>
      </c>
      <c r="L10" s="47">
        <f>IF($C10='4. Board Level Worksheet'!$C$5,'4. Board Level Worksheet'!$C$19,"")</f>
        <v>1755000</v>
      </c>
      <c r="M10" s="49">
        <f>IF($C10='4. Board Level Worksheet'!$C$5,'4. Board Level Worksheet'!$C$21,"")</f>
        <v>0</v>
      </c>
      <c r="N10" s="49">
        <f>IF($C10='4. Board Level Worksheet'!$C$5,'4. Board Level Worksheet'!$C$28,"")</f>
        <v>0</v>
      </c>
      <c r="O10" s="49" t="e">
        <f>IF($C10='4. Board Level Worksheet'!$C$5,'4. Board Level Worksheet'!#REF!,"")</f>
        <v>#REF!</v>
      </c>
      <c r="P10" t="s">
        <v>24</v>
      </c>
      <c r="Q10" s="49">
        <v>148200</v>
      </c>
      <c r="R10" s="49">
        <v>148200</v>
      </c>
      <c r="S10" s="49">
        <v>62121</v>
      </c>
      <c r="T10" s="49">
        <v>6000</v>
      </c>
      <c r="U10" s="49">
        <v>10</v>
      </c>
      <c r="V10" s="123">
        <v>26220.56170469799</v>
      </c>
      <c r="W10" s="123">
        <f t="shared" si="0"/>
        <v>26221</v>
      </c>
      <c r="X10" s="49">
        <v>89867</v>
      </c>
      <c r="Y10" s="49">
        <v>68731</v>
      </c>
      <c r="Z10" s="48"/>
      <c r="AA10" s="48"/>
      <c r="AB10" s="48"/>
    </row>
    <row r="11" spans="1:34">
      <c r="A11">
        <v>9</v>
      </c>
      <c r="B11" s="12">
        <v>7</v>
      </c>
      <c r="C11" t="s">
        <v>430</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430</v>
      </c>
      <c r="Q11" s="49">
        <v>452800</v>
      </c>
      <c r="R11" s="49">
        <v>452800</v>
      </c>
      <c r="S11" s="49">
        <v>264305</v>
      </c>
      <c r="T11" s="49">
        <v>45000</v>
      </c>
      <c r="U11" s="49">
        <v>103</v>
      </c>
      <c r="V11" s="123">
        <v>131102.80852348995</v>
      </c>
      <c r="W11" s="123">
        <f t="shared" si="0"/>
        <v>131103</v>
      </c>
      <c r="X11" s="49">
        <v>266574</v>
      </c>
      <c r="Y11" s="49">
        <v>207518</v>
      </c>
      <c r="Z11" s="48"/>
      <c r="AA11" s="48"/>
      <c r="AB11" s="48"/>
    </row>
    <row r="12" spans="1:34">
      <c r="A12">
        <v>10</v>
      </c>
      <c r="B12" s="12">
        <v>8</v>
      </c>
      <c r="C12" t="s">
        <v>431</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431</v>
      </c>
      <c r="Q12" s="49">
        <v>402900</v>
      </c>
      <c r="R12" s="49">
        <v>402900</v>
      </c>
      <c r="S12" s="49">
        <v>256236.00000000003</v>
      </c>
      <c r="T12" s="49">
        <v>34000</v>
      </c>
      <c r="U12" s="49">
        <v>62</v>
      </c>
      <c r="V12" s="123">
        <v>93228.663838926179</v>
      </c>
      <c r="W12" s="123">
        <f t="shared" si="0"/>
        <v>93229</v>
      </c>
      <c r="X12" s="49">
        <v>237936</v>
      </c>
      <c r="Y12" s="49">
        <v>186714</v>
      </c>
      <c r="Z12" s="48"/>
      <c r="AA12" s="48"/>
      <c r="AB12" s="48"/>
    </row>
    <row r="13" spans="1:34">
      <c r="A13">
        <v>11</v>
      </c>
      <c r="B13" s="12">
        <v>9</v>
      </c>
      <c r="C13" t="s">
        <v>432</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432</v>
      </c>
      <c r="Q13" s="49">
        <v>846400</v>
      </c>
      <c r="R13" s="49">
        <v>846400</v>
      </c>
      <c r="S13" s="49">
        <v>483008</v>
      </c>
      <c r="T13" s="49">
        <v>72000</v>
      </c>
      <c r="U13" s="49">
        <v>491</v>
      </c>
      <c r="V13" s="123">
        <v>519555.57451901573</v>
      </c>
      <c r="W13" s="123">
        <f t="shared" si="0"/>
        <v>519556</v>
      </c>
      <c r="X13" s="49">
        <v>604347</v>
      </c>
      <c r="Y13" s="49">
        <v>436073</v>
      </c>
      <c r="Z13" s="48"/>
      <c r="AA13" s="48"/>
      <c r="AB13" s="48"/>
    </row>
    <row r="14" spans="1:34">
      <c r="A14">
        <v>12</v>
      </c>
      <c r="B14" s="12">
        <v>10</v>
      </c>
      <c r="C14" t="s">
        <v>433</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433</v>
      </c>
      <c r="Q14" s="49">
        <v>678400</v>
      </c>
      <c r="R14" s="49">
        <v>678400</v>
      </c>
      <c r="S14" s="49">
        <v>321547</v>
      </c>
      <c r="T14" s="49">
        <v>51000</v>
      </c>
      <c r="U14" s="49">
        <v>320</v>
      </c>
      <c r="V14" s="123">
        <v>350578.62131096201</v>
      </c>
      <c r="W14" s="123">
        <f t="shared" si="0"/>
        <v>350579</v>
      </c>
      <c r="X14" s="49">
        <v>747340</v>
      </c>
      <c r="Y14" s="49">
        <v>519372</v>
      </c>
      <c r="Z14" s="48"/>
      <c r="AA14" s="48"/>
      <c r="AB14" s="48"/>
    </row>
    <row r="15" spans="1:34">
      <c r="A15">
        <v>13</v>
      </c>
      <c r="B15" s="12">
        <v>11</v>
      </c>
      <c r="C15" t="s">
        <v>434</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434</v>
      </c>
      <c r="Q15" s="49">
        <v>1810200</v>
      </c>
      <c r="R15" s="49">
        <v>1810200</v>
      </c>
      <c r="S15" s="49">
        <v>1146633</v>
      </c>
      <c r="T15" s="49">
        <v>201000</v>
      </c>
      <c r="U15" s="49">
        <v>630</v>
      </c>
      <c r="V15" s="123">
        <v>698243.84687695757</v>
      </c>
      <c r="W15" s="123">
        <f t="shared" si="0"/>
        <v>698244</v>
      </c>
      <c r="X15" s="49">
        <v>1209330</v>
      </c>
      <c r="Y15" s="49">
        <v>908973</v>
      </c>
      <c r="Z15" s="48"/>
      <c r="AA15" s="48"/>
      <c r="AB15" s="48"/>
    </row>
    <row r="16" spans="1:34">
      <c r="A16">
        <v>14</v>
      </c>
      <c r="B16" s="12">
        <v>12</v>
      </c>
      <c r="C16" t="s">
        <v>435</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435</v>
      </c>
      <c r="Q16" s="49">
        <v>6918600</v>
      </c>
      <c r="R16" s="49">
        <v>6918600</v>
      </c>
      <c r="S16" s="49">
        <v>3721149</v>
      </c>
      <c r="T16" s="49">
        <v>527000</v>
      </c>
      <c r="U16" s="49">
        <v>648</v>
      </c>
      <c r="V16" s="123">
        <v>908008.34051454149</v>
      </c>
      <c r="W16" s="123">
        <f t="shared" si="0"/>
        <v>908008</v>
      </c>
      <c r="X16" s="49">
        <v>5823125</v>
      </c>
      <c r="Y16" s="49">
        <v>3959828</v>
      </c>
      <c r="Z16" s="48"/>
      <c r="AA16" s="48"/>
      <c r="AB16" s="48"/>
    </row>
    <row r="17" spans="1:28">
      <c r="A17">
        <v>15</v>
      </c>
      <c r="B17" s="12">
        <v>13</v>
      </c>
      <c r="C17" t="s">
        <v>436</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436</v>
      </c>
      <c r="Q17" s="49">
        <v>1439500</v>
      </c>
      <c r="R17" s="49">
        <v>1439500</v>
      </c>
      <c r="S17" s="49">
        <v>999955</v>
      </c>
      <c r="T17" s="49">
        <v>171000</v>
      </c>
      <c r="U17" s="49">
        <v>311</v>
      </c>
      <c r="V17" s="123">
        <v>374856.91918568237</v>
      </c>
      <c r="W17" s="123">
        <f t="shared" si="0"/>
        <v>374857</v>
      </c>
      <c r="X17" s="49">
        <v>899094</v>
      </c>
      <c r="Y17" s="49">
        <v>671210</v>
      </c>
      <c r="Z17" s="48"/>
      <c r="AA17" s="48"/>
      <c r="AB17" s="48"/>
    </row>
    <row r="18" spans="1:28">
      <c r="A18">
        <v>16</v>
      </c>
      <c r="B18" s="12">
        <v>14</v>
      </c>
      <c r="C18" t="s">
        <v>437</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437</v>
      </c>
      <c r="Q18" s="49">
        <v>882200</v>
      </c>
      <c r="R18" s="49">
        <v>882200</v>
      </c>
      <c r="S18" s="49">
        <v>479017</v>
      </c>
      <c r="T18" s="49">
        <v>78000</v>
      </c>
      <c r="U18" s="49">
        <v>933</v>
      </c>
      <c r="V18" s="123">
        <v>954622.67243400461</v>
      </c>
      <c r="W18" s="123">
        <f t="shared" si="0"/>
        <v>954623</v>
      </c>
      <c r="X18" s="49">
        <v>832483</v>
      </c>
      <c r="Y18" s="49">
        <v>582178</v>
      </c>
      <c r="Z18" s="48"/>
      <c r="AA18" s="48"/>
      <c r="AB18" s="48"/>
    </row>
    <row r="19" spans="1:28">
      <c r="A19">
        <v>17</v>
      </c>
      <c r="B19" s="12">
        <v>15</v>
      </c>
      <c r="C19" t="s">
        <v>438</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438</v>
      </c>
      <c r="Q19" s="49">
        <v>532000</v>
      </c>
      <c r="R19" s="49">
        <v>532000</v>
      </c>
      <c r="S19" s="49">
        <v>267472</v>
      </c>
      <c r="T19" s="49">
        <v>35000</v>
      </c>
      <c r="U19" s="49">
        <v>768</v>
      </c>
      <c r="V19" s="123">
        <v>779818.92773601797</v>
      </c>
      <c r="W19" s="123">
        <f t="shared" si="0"/>
        <v>779819</v>
      </c>
      <c r="X19" s="49">
        <v>509333</v>
      </c>
      <c r="Y19" s="49">
        <v>357261</v>
      </c>
      <c r="Z19" s="48"/>
      <c r="AA19" s="48"/>
      <c r="AB19" s="48"/>
    </row>
    <row r="20" spans="1:28">
      <c r="A20">
        <v>18</v>
      </c>
      <c r="B20" s="12">
        <v>16</v>
      </c>
      <c r="C20" t="s">
        <v>439</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439</v>
      </c>
      <c r="Q20" s="49">
        <v>2588000</v>
      </c>
      <c r="R20" s="49">
        <v>2588000</v>
      </c>
      <c r="S20" s="49">
        <v>1696047</v>
      </c>
      <c r="T20" s="49">
        <v>282000</v>
      </c>
      <c r="U20" s="49">
        <v>497</v>
      </c>
      <c r="V20" s="123">
        <v>595303.86388814321</v>
      </c>
      <c r="W20" s="123">
        <f t="shared" si="0"/>
        <v>595304</v>
      </c>
      <c r="X20" s="49">
        <v>1276193</v>
      </c>
      <c r="Y20" s="49">
        <v>993290</v>
      </c>
      <c r="Z20" s="48"/>
      <c r="AA20" s="48"/>
      <c r="AB20" s="48"/>
    </row>
    <row r="21" spans="1:28">
      <c r="A21">
        <v>19</v>
      </c>
      <c r="B21" s="12">
        <v>17</v>
      </c>
      <c r="C21" t="s">
        <v>440</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440</v>
      </c>
      <c r="Q21" s="49">
        <v>1078400</v>
      </c>
      <c r="R21" s="49">
        <v>1078400</v>
      </c>
      <c r="S21" s="49">
        <v>718543</v>
      </c>
      <c r="T21" s="49">
        <v>123000</v>
      </c>
      <c r="U21" s="49">
        <v>149</v>
      </c>
      <c r="V21" s="123">
        <v>208793.36172259509</v>
      </c>
      <c r="W21" s="123">
        <f t="shared" si="0"/>
        <v>208793</v>
      </c>
      <c r="X21" s="49">
        <v>499402</v>
      </c>
      <c r="Y21" s="49">
        <v>417881</v>
      </c>
      <c r="Z21" s="48"/>
      <c r="AA21" s="48"/>
      <c r="AB21" s="48"/>
    </row>
    <row r="22" spans="1:28">
      <c r="A22">
        <v>20</v>
      </c>
      <c r="B22" s="12">
        <v>18</v>
      </c>
      <c r="C22" t="s">
        <v>441</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441</v>
      </c>
      <c r="Q22" s="49">
        <v>845000</v>
      </c>
      <c r="R22" s="49">
        <v>845000</v>
      </c>
      <c r="S22" s="49">
        <v>485608</v>
      </c>
      <c r="T22" s="49">
        <v>11000</v>
      </c>
      <c r="U22" s="49">
        <v>262</v>
      </c>
      <c r="V22" s="123">
        <v>398164.08514541388</v>
      </c>
      <c r="W22" s="123">
        <f t="shared" si="0"/>
        <v>398164</v>
      </c>
      <c r="X22" s="49">
        <v>492669</v>
      </c>
      <c r="Y22" s="49">
        <v>375544</v>
      </c>
      <c r="Z22" s="48"/>
      <c r="AA22" s="48"/>
      <c r="AB22" s="48"/>
    </row>
    <row r="23" spans="1:28">
      <c r="A23">
        <v>21</v>
      </c>
      <c r="B23" s="12">
        <v>19</v>
      </c>
      <c r="C23" t="s">
        <v>442</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442</v>
      </c>
      <c r="Q23" s="49">
        <v>2991300</v>
      </c>
      <c r="R23" s="49">
        <v>2991300</v>
      </c>
      <c r="S23" s="49">
        <v>2033872.0000000002</v>
      </c>
      <c r="T23" s="49">
        <v>417000</v>
      </c>
      <c r="U23" s="49">
        <v>1462</v>
      </c>
      <c r="V23" s="123">
        <v>1553811.063982103</v>
      </c>
      <c r="W23" s="123">
        <f t="shared" si="0"/>
        <v>1553811</v>
      </c>
      <c r="X23" s="49">
        <v>1892163</v>
      </c>
      <c r="Y23" s="49">
        <v>1359560</v>
      </c>
      <c r="Z23" s="48"/>
      <c r="AA23" s="48"/>
      <c r="AB23" s="48"/>
    </row>
    <row r="24" spans="1:28">
      <c r="A24">
        <v>22</v>
      </c>
      <c r="B24" s="12">
        <v>20</v>
      </c>
      <c r="C24" t="s">
        <v>443</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443</v>
      </c>
      <c r="Q24" s="49">
        <v>1239500</v>
      </c>
      <c r="R24" s="49">
        <v>1239500</v>
      </c>
      <c r="S24" s="49">
        <v>884175</v>
      </c>
      <c r="T24" s="49">
        <v>155000</v>
      </c>
      <c r="U24" s="49">
        <v>1045</v>
      </c>
      <c r="V24" s="123">
        <v>1076014.1618076065</v>
      </c>
      <c r="W24" s="123">
        <f t="shared" si="0"/>
        <v>1076014</v>
      </c>
      <c r="X24" s="49">
        <v>842069</v>
      </c>
      <c r="Y24" s="49">
        <v>626331</v>
      </c>
      <c r="Z24" s="48"/>
      <c r="AA24" s="48"/>
      <c r="AB24" s="48"/>
    </row>
    <row r="25" spans="1:28">
      <c r="A25">
        <v>23</v>
      </c>
      <c r="B25" s="12">
        <v>21</v>
      </c>
      <c r="C25" t="s">
        <v>444</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444</v>
      </c>
      <c r="Q25" s="49">
        <v>1162000</v>
      </c>
      <c r="R25" s="49">
        <v>1162000</v>
      </c>
      <c r="S25" s="49">
        <v>673025</v>
      </c>
      <c r="T25" s="49">
        <v>120000</v>
      </c>
      <c r="U25" s="49">
        <v>794</v>
      </c>
      <c r="V25" s="123">
        <v>826433.25965548109</v>
      </c>
      <c r="W25" s="123">
        <f t="shared" si="0"/>
        <v>826433</v>
      </c>
      <c r="X25" s="49">
        <v>793548</v>
      </c>
      <c r="Y25" s="49">
        <v>611145</v>
      </c>
      <c r="Z25" s="48"/>
      <c r="AA25" s="48"/>
      <c r="AB25" s="48"/>
    </row>
    <row r="26" spans="1:28">
      <c r="A26">
        <v>24</v>
      </c>
      <c r="B26" s="12">
        <v>22</v>
      </c>
      <c r="C26" t="s">
        <v>445</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445</v>
      </c>
      <c r="Q26" s="49">
        <v>1019300</v>
      </c>
      <c r="R26" s="49">
        <v>1019300</v>
      </c>
      <c r="S26" s="49">
        <v>538014</v>
      </c>
      <c r="T26" s="49">
        <v>69000</v>
      </c>
      <c r="U26" s="49">
        <v>428</v>
      </c>
      <c r="V26" s="123">
        <v>470998.97876957501</v>
      </c>
      <c r="W26" s="123">
        <f t="shared" si="0"/>
        <v>470999</v>
      </c>
      <c r="X26" s="49">
        <v>810095</v>
      </c>
      <c r="Y26" s="49">
        <v>594963</v>
      </c>
      <c r="Z26" s="48"/>
      <c r="AA26" s="48"/>
      <c r="AB26" s="48"/>
    </row>
    <row r="27" spans="1:28">
      <c r="A27">
        <v>25</v>
      </c>
      <c r="B27" s="12">
        <v>23</v>
      </c>
      <c r="C27" t="s">
        <v>446</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446</v>
      </c>
      <c r="Q27" s="49">
        <v>764100</v>
      </c>
      <c r="R27" s="49">
        <v>764100</v>
      </c>
      <c r="S27" s="49">
        <v>367275</v>
      </c>
      <c r="T27" s="49">
        <v>67000</v>
      </c>
      <c r="U27" s="49">
        <v>765</v>
      </c>
      <c r="V27" s="123">
        <v>786616.85114093963</v>
      </c>
      <c r="W27" s="123">
        <f t="shared" si="0"/>
        <v>786617</v>
      </c>
      <c r="X27" s="49">
        <v>827338</v>
      </c>
      <c r="Y27" s="49">
        <v>538674</v>
      </c>
      <c r="Z27" s="48"/>
      <c r="AA27" s="48"/>
      <c r="AB27" s="48"/>
    </row>
    <row r="28" spans="1:28">
      <c r="A28">
        <v>26</v>
      </c>
      <c r="B28" s="12">
        <v>24</v>
      </c>
      <c r="C28" t="s">
        <v>447</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447</v>
      </c>
      <c r="Q28" s="49">
        <v>1467400</v>
      </c>
      <c r="R28" s="49">
        <v>1467400</v>
      </c>
      <c r="S28" s="49">
        <v>863236</v>
      </c>
      <c r="T28" s="49">
        <v>156000</v>
      </c>
      <c r="U28" s="49">
        <v>331</v>
      </c>
      <c r="V28" s="123">
        <v>389423.89791051456</v>
      </c>
      <c r="W28" s="123">
        <f t="shared" si="0"/>
        <v>389424</v>
      </c>
      <c r="X28" s="49">
        <v>1034771</v>
      </c>
      <c r="Y28" s="49">
        <v>710793</v>
      </c>
      <c r="Z28" s="48"/>
      <c r="AA28" s="48"/>
      <c r="AB28" s="48"/>
    </row>
    <row r="29" spans="1:28">
      <c r="A29">
        <v>27</v>
      </c>
      <c r="B29" s="12">
        <v>25</v>
      </c>
      <c r="C29" t="s">
        <v>448</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448</v>
      </c>
      <c r="Q29" s="49">
        <v>1681500</v>
      </c>
      <c r="R29" s="49">
        <v>1681500</v>
      </c>
      <c r="S29" s="49">
        <v>1073366</v>
      </c>
      <c r="T29" s="49">
        <v>161000</v>
      </c>
      <c r="U29" s="49">
        <v>780</v>
      </c>
      <c r="V29" s="123">
        <v>836144.57880536921</v>
      </c>
      <c r="W29" s="123">
        <f t="shared" si="0"/>
        <v>836145</v>
      </c>
      <c r="X29" s="49">
        <v>968614</v>
      </c>
      <c r="Y29" s="49">
        <v>739548</v>
      </c>
      <c r="Z29" s="48"/>
      <c r="AA29" s="48"/>
      <c r="AB29" s="48"/>
    </row>
    <row r="30" spans="1:28">
      <c r="A30">
        <v>28</v>
      </c>
      <c r="B30" s="12">
        <v>26</v>
      </c>
      <c r="C30" t="s">
        <v>449</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449</v>
      </c>
      <c r="Q30" s="49">
        <v>860700</v>
      </c>
      <c r="R30" s="49">
        <v>860700</v>
      </c>
      <c r="S30" s="49">
        <v>438959</v>
      </c>
      <c r="T30" s="49">
        <v>58000</v>
      </c>
      <c r="U30" s="49">
        <v>147</v>
      </c>
      <c r="V30" s="123">
        <v>191312.98725279645</v>
      </c>
      <c r="W30" s="123">
        <f t="shared" si="0"/>
        <v>191313</v>
      </c>
      <c r="X30" s="49">
        <v>541141</v>
      </c>
      <c r="Y30" s="49">
        <v>419649</v>
      </c>
      <c r="Z30" s="48"/>
      <c r="AA30" s="48"/>
      <c r="AB30" s="48"/>
    </row>
    <row r="31" spans="1:28">
      <c r="A31">
        <v>29</v>
      </c>
      <c r="B31" s="12">
        <v>27</v>
      </c>
      <c r="C31" t="s">
        <v>450</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450</v>
      </c>
      <c r="Q31" s="49">
        <v>568100</v>
      </c>
      <c r="R31" s="49">
        <v>568100</v>
      </c>
      <c r="S31" s="49">
        <v>313965</v>
      </c>
      <c r="T31" s="49">
        <v>49000</v>
      </c>
      <c r="U31" s="49">
        <v>820</v>
      </c>
      <c r="V31" s="123">
        <v>833231.18306040275</v>
      </c>
      <c r="W31" s="123">
        <f t="shared" si="0"/>
        <v>833231</v>
      </c>
      <c r="X31" s="49">
        <v>722400</v>
      </c>
      <c r="Y31" s="49">
        <v>538440</v>
      </c>
      <c r="Z31" s="48"/>
      <c r="AA31" s="48"/>
      <c r="AB31" s="48"/>
    </row>
    <row r="32" spans="1:28">
      <c r="A32">
        <v>30</v>
      </c>
      <c r="B32" s="12">
        <v>28</v>
      </c>
      <c r="C32" t="s">
        <v>451</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451</v>
      </c>
      <c r="Q32" s="49">
        <v>284900</v>
      </c>
      <c r="R32" s="49">
        <v>284900</v>
      </c>
      <c r="S32" s="49">
        <v>172559</v>
      </c>
      <c r="T32" s="49">
        <v>21000</v>
      </c>
      <c r="U32" s="49">
        <v>63</v>
      </c>
      <c r="V32" s="123">
        <v>82546.212774049229</v>
      </c>
      <c r="W32" s="123">
        <f t="shared" si="0"/>
        <v>82546</v>
      </c>
      <c r="X32" s="49">
        <v>187020</v>
      </c>
      <c r="Y32" s="49">
        <v>137918</v>
      </c>
      <c r="Z32" s="48"/>
      <c r="AA32" s="48"/>
      <c r="AB32" s="48"/>
    </row>
    <row r="33" spans="1:28">
      <c r="A33">
        <v>31</v>
      </c>
      <c r="B33" s="12">
        <v>29</v>
      </c>
      <c r="C33" t="s">
        <v>452</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452</v>
      </c>
      <c r="Q33" s="49">
        <v>447100</v>
      </c>
      <c r="R33" s="49">
        <v>447100</v>
      </c>
      <c r="S33" s="49">
        <v>250077</v>
      </c>
      <c r="T33" s="49">
        <v>38000</v>
      </c>
      <c r="U33" s="49">
        <v>199</v>
      </c>
      <c r="V33" s="123">
        <v>286483.91492170026</v>
      </c>
      <c r="W33" s="123">
        <f t="shared" si="0"/>
        <v>286484</v>
      </c>
      <c r="X33" s="49">
        <v>288292</v>
      </c>
      <c r="Y33" s="49">
        <v>210815</v>
      </c>
      <c r="Z33" s="48"/>
      <c r="AA33" s="48"/>
      <c r="AB33" s="48"/>
    </row>
    <row r="34" spans="1:28">
      <c r="A34">
        <v>32</v>
      </c>
      <c r="B34" s="12" t="s">
        <v>453</v>
      </c>
      <c r="C34" t="s">
        <v>454</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454</v>
      </c>
      <c r="Q34" s="49">
        <v>102000</v>
      </c>
      <c r="R34" s="49">
        <v>102000</v>
      </c>
      <c r="S34" s="49">
        <v>42093</v>
      </c>
      <c r="T34" s="49">
        <v>0</v>
      </c>
      <c r="U34" s="49">
        <v>58</v>
      </c>
      <c r="V34" s="123">
        <v>123333.75320357943</v>
      </c>
      <c r="W34" s="123">
        <f t="shared" si="0"/>
        <v>123334</v>
      </c>
      <c r="X34" s="49">
        <v>178635</v>
      </c>
      <c r="Y34" s="49">
        <v>127317</v>
      </c>
      <c r="Z34" s="48"/>
      <c r="AA34" s="48"/>
      <c r="AB34" s="48"/>
    </row>
    <row r="35" spans="1:28">
      <c r="A35">
        <v>33</v>
      </c>
      <c r="B35" s="12" t="s">
        <v>301</v>
      </c>
      <c r="C35" t="s">
        <v>455</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455</v>
      </c>
      <c r="Q35" s="49">
        <v>100900</v>
      </c>
      <c r="R35" s="49">
        <v>100900</v>
      </c>
      <c r="S35" s="49">
        <v>51728</v>
      </c>
      <c r="T35" s="49">
        <v>8000</v>
      </c>
      <c r="U35" s="49">
        <v>215</v>
      </c>
      <c r="V35" s="123">
        <v>224331.47236241613</v>
      </c>
      <c r="W35" s="123">
        <f t="shared" si="0"/>
        <v>224331</v>
      </c>
      <c r="X35" s="49">
        <v>159333</v>
      </c>
      <c r="Y35" s="49">
        <v>109628</v>
      </c>
      <c r="Z35" s="48"/>
      <c r="AA35" s="48"/>
      <c r="AB35" s="48"/>
    </row>
    <row r="36" spans="1:28">
      <c r="A36">
        <v>34</v>
      </c>
      <c r="B36" s="12">
        <v>31</v>
      </c>
      <c r="C36" t="s">
        <v>456</v>
      </c>
      <c r="D36" s="14"/>
      <c r="E36" s="14"/>
      <c r="F36" s="14"/>
      <c r="G36" s="14"/>
      <c r="H36" s="14"/>
      <c r="I36" s="14"/>
      <c r="J36" s="14"/>
      <c r="K36" s="47" t="str">
        <f>IF($C36='4. Board Level Worksheet'!$C$5,'4. Board Level Worksheet'!$C$18,"")</f>
        <v/>
      </c>
      <c r="L36" s="47" t="str">
        <f>IF($C36='4. Board Level Worksheet'!$C$5,'4. Board Level Worksheet'!$C$19,"")</f>
        <v/>
      </c>
      <c r="M36" s="49" t="str">
        <f>IF($C36='4. Board Level Worksheet'!$C$5,'4. Board Level Worksheet'!$C$21,"")</f>
        <v/>
      </c>
      <c r="N36" s="49" t="str">
        <f>IF($C36='4. Board Level Worksheet'!$C$5,'4. Board Level Worksheet'!$C$28,"")</f>
        <v/>
      </c>
      <c r="O36" s="49" t="str">
        <f>IF($C36='4. Board Level Worksheet'!$C$5,'4. Board Level Worksheet'!#REF!,"")</f>
        <v/>
      </c>
      <c r="P36" t="s">
        <v>456</v>
      </c>
      <c r="Q36" s="49">
        <v>156700</v>
      </c>
      <c r="R36" s="49">
        <v>156700</v>
      </c>
      <c r="S36" s="49">
        <v>67410</v>
      </c>
      <c r="T36" s="49">
        <v>11000</v>
      </c>
      <c r="U36" s="49">
        <v>56</v>
      </c>
      <c r="V36" s="123">
        <v>72834.893624161079</v>
      </c>
      <c r="W36" s="123">
        <f t="shared" si="0"/>
        <v>72835</v>
      </c>
      <c r="X36" s="49">
        <v>150144</v>
      </c>
      <c r="Y36" s="49">
        <v>111558</v>
      </c>
      <c r="Z36" s="48"/>
      <c r="AA36" s="48"/>
      <c r="AB36" s="48"/>
    </row>
    <row r="37" spans="1:28">
      <c r="A37">
        <v>35</v>
      </c>
      <c r="B37" s="12">
        <v>32</v>
      </c>
      <c r="C37" t="s">
        <v>457</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457</v>
      </c>
      <c r="Q37" s="49">
        <v>176400</v>
      </c>
      <c r="R37" s="49">
        <v>176400</v>
      </c>
      <c r="S37" s="49">
        <v>93118</v>
      </c>
      <c r="T37" s="49">
        <v>14000</v>
      </c>
      <c r="U37" s="49">
        <v>37</v>
      </c>
      <c r="V37" s="123">
        <v>54383.387239373609</v>
      </c>
      <c r="W37" s="123">
        <f t="shared" si="0"/>
        <v>54383</v>
      </c>
      <c r="X37" s="49">
        <v>100504</v>
      </c>
      <c r="Y37" s="49">
        <v>80125</v>
      </c>
      <c r="Z37" s="48"/>
      <c r="AA37" s="48"/>
      <c r="AB37" s="48"/>
    </row>
    <row r="38" spans="1:28">
      <c r="A38">
        <v>36</v>
      </c>
      <c r="B38" s="12" t="s">
        <v>132</v>
      </c>
      <c r="C38" t="s">
        <v>458</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458</v>
      </c>
      <c r="Q38" s="49">
        <v>50700</v>
      </c>
      <c r="R38" s="49">
        <v>50700</v>
      </c>
      <c r="S38" s="49">
        <v>20789</v>
      </c>
      <c r="T38" s="49">
        <v>6000</v>
      </c>
      <c r="U38" s="49">
        <v>7</v>
      </c>
      <c r="V38" s="123">
        <v>18451.506384787474</v>
      </c>
      <c r="W38" s="123">
        <f t="shared" si="0"/>
        <v>18452</v>
      </c>
      <c r="X38" s="49">
        <v>23810</v>
      </c>
      <c r="Y38" s="49">
        <v>20300</v>
      </c>
      <c r="Z38" s="48"/>
      <c r="AA38" s="48"/>
      <c r="AB38" s="48"/>
    </row>
    <row r="39" spans="1:28">
      <c r="A39">
        <v>37</v>
      </c>
      <c r="B39" s="12" t="s">
        <v>358</v>
      </c>
      <c r="C39" t="s">
        <v>459</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459</v>
      </c>
      <c r="Q39" s="49">
        <v>42900</v>
      </c>
      <c r="R39" s="49">
        <v>42900</v>
      </c>
      <c r="S39" s="49">
        <v>16799</v>
      </c>
      <c r="T39" s="49">
        <v>4000</v>
      </c>
      <c r="U39" s="49">
        <v>4</v>
      </c>
      <c r="V39" s="123">
        <v>15538.11063982103</v>
      </c>
      <c r="W39" s="123">
        <f t="shared" si="0"/>
        <v>15538</v>
      </c>
      <c r="X39" s="49">
        <v>23241</v>
      </c>
      <c r="Y39" s="49">
        <v>19854</v>
      </c>
      <c r="Z39" s="48"/>
      <c r="AA39" s="48"/>
      <c r="AB39" s="48"/>
    </row>
    <row r="40" spans="1:28">
      <c r="A40">
        <v>38</v>
      </c>
      <c r="B40" s="12" t="s">
        <v>167</v>
      </c>
      <c r="C40" t="s">
        <v>460</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460</v>
      </c>
      <c r="Q40" s="49">
        <v>210300</v>
      </c>
      <c r="R40" s="49">
        <v>210300</v>
      </c>
      <c r="S40" s="49">
        <v>96697</v>
      </c>
      <c r="T40" s="49">
        <v>18000</v>
      </c>
      <c r="U40" s="49">
        <v>22</v>
      </c>
      <c r="V40" s="123">
        <v>40787.540429530207</v>
      </c>
      <c r="W40" s="123">
        <f t="shared" si="0"/>
        <v>40788</v>
      </c>
      <c r="X40" s="49">
        <v>108950</v>
      </c>
      <c r="Y40" s="49">
        <v>87236</v>
      </c>
      <c r="Z40" s="48"/>
      <c r="AA40" s="48"/>
      <c r="AB40" s="48"/>
    </row>
    <row r="41" spans="1:28">
      <c r="A41">
        <v>39</v>
      </c>
      <c r="B41" s="12" t="s">
        <v>158</v>
      </c>
      <c r="C41" t="s">
        <v>461</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461</v>
      </c>
      <c r="Q41" s="49">
        <v>77700</v>
      </c>
      <c r="R41" s="49">
        <v>77700</v>
      </c>
      <c r="S41" s="49">
        <v>25886</v>
      </c>
      <c r="T41" s="49">
        <v>5000</v>
      </c>
      <c r="U41" s="49">
        <v>7</v>
      </c>
      <c r="V41" s="123">
        <v>20393.770214765103</v>
      </c>
      <c r="W41" s="123">
        <f t="shared" si="0"/>
        <v>20394</v>
      </c>
      <c r="X41" s="49">
        <v>47476</v>
      </c>
      <c r="Y41" s="49">
        <v>39064</v>
      </c>
      <c r="Z41" s="48"/>
      <c r="AA41" s="48"/>
      <c r="AB41" s="48"/>
    </row>
    <row r="42" spans="1:28">
      <c r="A42">
        <v>40</v>
      </c>
      <c r="B42" s="12">
        <v>35</v>
      </c>
      <c r="C42" t="s">
        <v>462</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462</v>
      </c>
      <c r="Q42" s="49">
        <v>124500</v>
      </c>
      <c r="R42" s="49">
        <v>124500</v>
      </c>
      <c r="S42" s="49">
        <v>67335</v>
      </c>
      <c r="T42" s="49">
        <v>2600</v>
      </c>
      <c r="U42" s="49">
        <v>15</v>
      </c>
      <c r="V42" s="123">
        <v>42729.804259507837</v>
      </c>
      <c r="W42" s="123">
        <f t="shared" si="0"/>
        <v>42730</v>
      </c>
      <c r="X42" s="49">
        <v>68689</v>
      </c>
      <c r="Y42" s="49">
        <v>55030</v>
      </c>
      <c r="Z42" s="48"/>
      <c r="AA42" s="48"/>
      <c r="AB42" s="48"/>
    </row>
    <row r="43" spans="1:28">
      <c r="A43">
        <v>41</v>
      </c>
      <c r="B43" s="12">
        <v>36</v>
      </c>
      <c r="C43" t="s">
        <v>463</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463</v>
      </c>
      <c r="Q43" s="49">
        <v>158300</v>
      </c>
      <c r="R43" s="49">
        <v>158300</v>
      </c>
      <c r="S43" s="49">
        <v>66229</v>
      </c>
      <c r="T43" s="49">
        <v>13000</v>
      </c>
      <c r="U43" s="49">
        <v>52</v>
      </c>
      <c r="V43" s="123">
        <v>68950.365964205819</v>
      </c>
      <c r="W43" s="123">
        <f t="shared" si="0"/>
        <v>68950</v>
      </c>
      <c r="X43" s="49">
        <v>114830</v>
      </c>
      <c r="Y43" s="49">
        <v>87646</v>
      </c>
      <c r="Z43" s="48"/>
      <c r="AA43" s="48"/>
      <c r="AB43" s="48"/>
    </row>
    <row r="44" spans="1:28">
      <c r="A44">
        <v>42</v>
      </c>
      <c r="B44" s="12">
        <v>37</v>
      </c>
      <c r="C44" t="s">
        <v>464</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464</v>
      </c>
      <c r="Q44" s="49">
        <v>454500</v>
      </c>
      <c r="R44" s="49">
        <v>454500</v>
      </c>
      <c r="S44" s="49">
        <v>283090</v>
      </c>
      <c r="T44" s="49">
        <v>40000</v>
      </c>
      <c r="U44" s="49">
        <v>167</v>
      </c>
      <c r="V44" s="123">
        <v>191312.98725279645</v>
      </c>
      <c r="W44" s="123">
        <f t="shared" si="0"/>
        <v>191313</v>
      </c>
      <c r="X44" s="49">
        <v>390603</v>
      </c>
      <c r="Y44" s="49">
        <v>268005</v>
      </c>
      <c r="Z44" s="48"/>
      <c r="AA44" s="48"/>
      <c r="AB44" s="48"/>
    </row>
    <row r="45" spans="1:28">
      <c r="A45">
        <v>43</v>
      </c>
      <c r="B45" s="12">
        <v>38</v>
      </c>
      <c r="C45" t="s">
        <v>465</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465</v>
      </c>
      <c r="Q45" s="49">
        <v>523800</v>
      </c>
      <c r="R45" s="49">
        <v>523800</v>
      </c>
      <c r="S45" s="49">
        <v>303142</v>
      </c>
      <c r="T45" s="49">
        <v>50000</v>
      </c>
      <c r="U45" s="49">
        <v>69</v>
      </c>
      <c r="V45" s="123">
        <v>101968.85107382551</v>
      </c>
      <c r="W45" s="123">
        <f t="shared" si="0"/>
        <v>101969</v>
      </c>
      <c r="X45" s="49">
        <v>318080</v>
      </c>
      <c r="Y45" s="49">
        <v>248981</v>
      </c>
      <c r="Z45" s="48"/>
      <c r="AA45" s="48"/>
      <c r="AB45" s="48"/>
    </row>
    <row r="46" spans="1:28">
      <c r="A46">
        <v>44</v>
      </c>
      <c r="B46" s="12">
        <v>39</v>
      </c>
      <c r="C46" t="s">
        <v>466</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466</v>
      </c>
      <c r="Q46" s="49">
        <v>227000</v>
      </c>
      <c r="R46" s="49">
        <v>227000</v>
      </c>
      <c r="S46" s="49">
        <v>125966</v>
      </c>
      <c r="T46" s="49">
        <v>21000</v>
      </c>
      <c r="U46" s="49">
        <v>75</v>
      </c>
      <c r="V46" s="123">
        <v>94199.795753914994</v>
      </c>
      <c r="W46" s="123">
        <f t="shared" si="0"/>
        <v>94200</v>
      </c>
      <c r="X46" s="49">
        <v>166436</v>
      </c>
      <c r="Y46" s="49">
        <v>124033</v>
      </c>
      <c r="Z46" s="48"/>
      <c r="AA46" s="48"/>
      <c r="AB46" s="48"/>
    </row>
    <row r="47" spans="1:28">
      <c r="A47">
        <v>45</v>
      </c>
      <c r="B47" s="12">
        <v>40</v>
      </c>
      <c r="C47" t="s">
        <v>467</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467</v>
      </c>
      <c r="Q47" s="49">
        <v>2024700</v>
      </c>
      <c r="R47" s="49">
        <v>2024700</v>
      </c>
      <c r="S47" s="49">
        <v>1221920</v>
      </c>
      <c r="T47" s="49">
        <v>203000</v>
      </c>
      <c r="U47" s="49">
        <v>1766</v>
      </c>
      <c r="V47" s="123">
        <v>1824756.8682639822</v>
      </c>
      <c r="W47" s="123">
        <f t="shared" si="0"/>
        <v>1824757</v>
      </c>
      <c r="X47" s="49">
        <v>2043519</v>
      </c>
      <c r="Y47" s="49">
        <v>1419899</v>
      </c>
      <c r="Z47" s="48"/>
      <c r="AA47" s="48"/>
      <c r="AB47" s="48"/>
    </row>
    <row r="48" spans="1:28">
      <c r="A48">
        <v>46</v>
      </c>
      <c r="B48" s="12">
        <v>41</v>
      </c>
      <c r="C48" t="s">
        <v>468</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468</v>
      </c>
      <c r="Q48" s="49">
        <v>367900</v>
      </c>
      <c r="R48" s="49">
        <v>367900</v>
      </c>
      <c r="S48" s="49">
        <v>211308</v>
      </c>
      <c r="T48" s="49">
        <v>8000</v>
      </c>
      <c r="U48" s="49">
        <v>39</v>
      </c>
      <c r="V48" s="123">
        <v>95170.927668903809</v>
      </c>
      <c r="W48" s="123">
        <f t="shared" si="0"/>
        <v>95171</v>
      </c>
      <c r="X48" s="49">
        <v>212374</v>
      </c>
      <c r="Y48" s="49">
        <v>173578</v>
      </c>
      <c r="Z48" s="48"/>
      <c r="AA48" s="48"/>
      <c r="AB48" s="48"/>
    </row>
    <row r="49" spans="1:28">
      <c r="A49">
        <v>47</v>
      </c>
      <c r="B49" s="12">
        <v>42</v>
      </c>
      <c r="C49" t="s">
        <v>469</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469</v>
      </c>
      <c r="Q49" s="49">
        <v>1027000</v>
      </c>
      <c r="R49" s="49">
        <v>1027000</v>
      </c>
      <c r="S49" s="49">
        <v>697289</v>
      </c>
      <c r="T49" s="49">
        <v>141000</v>
      </c>
      <c r="U49" s="49">
        <v>499</v>
      </c>
      <c r="V49" s="123">
        <v>543833.87239373603</v>
      </c>
      <c r="W49" s="123">
        <f t="shared" si="0"/>
        <v>543834</v>
      </c>
      <c r="X49" s="49">
        <v>542858</v>
      </c>
      <c r="Y49" s="49">
        <v>437832</v>
      </c>
      <c r="Z49" s="48"/>
      <c r="AA49" s="48"/>
      <c r="AB49" s="48"/>
    </row>
    <row r="50" spans="1:28">
      <c r="A50">
        <v>48</v>
      </c>
      <c r="B50" s="12">
        <v>43</v>
      </c>
      <c r="C50" t="s">
        <v>470</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470</v>
      </c>
      <c r="Q50" s="49">
        <v>1702200</v>
      </c>
      <c r="R50" s="49">
        <v>1702200</v>
      </c>
      <c r="S50" s="49">
        <v>1034392.9999999999</v>
      </c>
      <c r="T50" s="49">
        <v>131000</v>
      </c>
      <c r="U50" s="49">
        <v>160</v>
      </c>
      <c r="V50" s="123">
        <v>236956.18725727071</v>
      </c>
      <c r="W50" s="123">
        <f t="shared" si="0"/>
        <v>236956</v>
      </c>
      <c r="X50" s="49">
        <v>743208</v>
      </c>
      <c r="Y50" s="49">
        <v>625298</v>
      </c>
      <c r="Z50" s="48"/>
      <c r="AA50" s="48"/>
      <c r="AB50" s="48"/>
    </row>
    <row r="51" spans="1:28">
      <c r="A51">
        <v>49</v>
      </c>
      <c r="B51" s="12">
        <v>44</v>
      </c>
      <c r="C51" t="s">
        <v>471</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471</v>
      </c>
      <c r="Q51" s="49">
        <v>500400</v>
      </c>
      <c r="R51" s="49">
        <v>500400</v>
      </c>
      <c r="S51" s="49">
        <v>311761</v>
      </c>
      <c r="T51" s="49">
        <v>55000</v>
      </c>
      <c r="U51" s="49">
        <v>72</v>
      </c>
      <c r="V51" s="123">
        <v>103911.11490380314</v>
      </c>
      <c r="W51" s="123">
        <f t="shared" si="0"/>
        <v>103911</v>
      </c>
      <c r="X51" s="49">
        <v>255485</v>
      </c>
      <c r="Y51" s="49">
        <v>214379</v>
      </c>
      <c r="Z51" s="48"/>
      <c r="AA51" s="48"/>
      <c r="AB51" s="48"/>
    </row>
    <row r="52" spans="1:28">
      <c r="A52">
        <v>50</v>
      </c>
      <c r="B52" s="12">
        <v>45</v>
      </c>
      <c r="C52" t="s">
        <v>472</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472</v>
      </c>
      <c r="Q52" s="49">
        <v>471100</v>
      </c>
      <c r="R52" s="49">
        <v>471100</v>
      </c>
      <c r="S52" s="49">
        <v>295396</v>
      </c>
      <c r="T52" s="49">
        <v>47000</v>
      </c>
      <c r="U52" s="49">
        <v>98</v>
      </c>
      <c r="V52" s="123">
        <v>127218.28086353469</v>
      </c>
      <c r="W52" s="123">
        <f t="shared" si="0"/>
        <v>127218</v>
      </c>
      <c r="X52" s="49">
        <v>321391</v>
      </c>
      <c r="Y52" s="49">
        <v>248496</v>
      </c>
      <c r="Z52" s="48"/>
      <c r="AA52" s="48"/>
      <c r="AB52" s="48"/>
    </row>
    <row r="53" spans="1:28">
      <c r="A53">
        <v>51</v>
      </c>
      <c r="B53" s="12">
        <v>46</v>
      </c>
      <c r="C53" t="s">
        <v>473</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473</v>
      </c>
      <c r="Q53" s="49">
        <v>582000</v>
      </c>
      <c r="R53" s="49">
        <v>582000</v>
      </c>
      <c r="S53" s="49">
        <v>503317</v>
      </c>
      <c r="T53" s="49">
        <v>77000</v>
      </c>
      <c r="U53" s="49">
        <v>105</v>
      </c>
      <c r="V53" s="123">
        <v>138871.86384340047</v>
      </c>
      <c r="W53" s="123">
        <f t="shared" si="0"/>
        <v>138872</v>
      </c>
      <c r="X53" s="49">
        <v>265281</v>
      </c>
      <c r="Y53" s="49">
        <v>224478</v>
      </c>
      <c r="Z53" s="48"/>
      <c r="AA53" s="48"/>
      <c r="AB53" s="48"/>
    </row>
    <row r="54" spans="1:28">
      <c r="A54">
        <v>52</v>
      </c>
      <c r="B54" s="12">
        <v>47</v>
      </c>
      <c r="C54" t="s">
        <v>474</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474</v>
      </c>
      <c r="Q54" s="49">
        <v>567800</v>
      </c>
      <c r="R54" s="49">
        <v>567800</v>
      </c>
      <c r="S54" s="49">
        <v>418581</v>
      </c>
      <c r="T54" s="49">
        <v>70000</v>
      </c>
      <c r="U54" s="49">
        <v>283</v>
      </c>
      <c r="V54" s="123">
        <v>311733.34471140942</v>
      </c>
      <c r="W54" s="123">
        <f t="shared" si="0"/>
        <v>311733</v>
      </c>
      <c r="X54" s="49">
        <v>410195</v>
      </c>
      <c r="Y54" s="49">
        <v>310638</v>
      </c>
      <c r="Z54" s="48"/>
      <c r="AA54" s="48"/>
      <c r="AB54" s="48"/>
    </row>
    <row r="55" spans="1:28">
      <c r="A55">
        <v>53</v>
      </c>
      <c r="B55" s="12">
        <v>48</v>
      </c>
      <c r="C55" t="s">
        <v>475</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475</v>
      </c>
      <c r="Q55" s="49">
        <v>207000</v>
      </c>
      <c r="R55" s="49">
        <v>207000</v>
      </c>
      <c r="S55" s="49">
        <v>108067</v>
      </c>
      <c r="T55" s="49">
        <v>20000</v>
      </c>
      <c r="U55" s="49">
        <v>25</v>
      </c>
      <c r="V55" s="123">
        <v>44672.068089485459</v>
      </c>
      <c r="W55" s="123">
        <f t="shared" si="0"/>
        <v>44672</v>
      </c>
      <c r="X55" s="49">
        <v>110092</v>
      </c>
      <c r="Y55" s="49">
        <v>92149</v>
      </c>
      <c r="Z55" s="48"/>
      <c r="AA55" s="48"/>
      <c r="AB55" s="48"/>
    </row>
    <row r="56" spans="1:28">
      <c r="A56">
        <v>54</v>
      </c>
      <c r="B56" s="12">
        <v>49</v>
      </c>
      <c r="C56" t="s">
        <v>476</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476</v>
      </c>
      <c r="Q56" s="49">
        <v>500800</v>
      </c>
      <c r="R56" s="49">
        <v>500800</v>
      </c>
      <c r="S56" s="49">
        <v>344326</v>
      </c>
      <c r="T56" s="49">
        <v>20000</v>
      </c>
      <c r="U56" s="49">
        <v>69</v>
      </c>
      <c r="V56" s="123">
        <v>138871.86384340047</v>
      </c>
      <c r="W56" s="123">
        <f t="shared" si="0"/>
        <v>138872</v>
      </c>
      <c r="X56" s="49">
        <v>276127</v>
      </c>
      <c r="Y56" s="49">
        <v>220731</v>
      </c>
      <c r="Z56" s="48"/>
      <c r="AA56" s="48"/>
      <c r="AB56" s="48"/>
    </row>
    <row r="57" spans="1:28">
      <c r="A57">
        <v>55</v>
      </c>
      <c r="B57" s="12">
        <v>50</v>
      </c>
      <c r="C57" t="s">
        <v>477</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477</v>
      </c>
      <c r="Q57" s="49">
        <v>552300</v>
      </c>
      <c r="R57" s="49">
        <v>552300</v>
      </c>
      <c r="S57" s="49">
        <v>275261</v>
      </c>
      <c r="T57" s="49">
        <v>57000</v>
      </c>
      <c r="U57" s="49">
        <v>147</v>
      </c>
      <c r="V57" s="123">
        <v>180630.53618791947</v>
      </c>
      <c r="W57" s="123">
        <f t="shared" si="0"/>
        <v>180631</v>
      </c>
      <c r="X57" s="49">
        <v>301302</v>
      </c>
      <c r="Y57" s="49">
        <v>247209</v>
      </c>
      <c r="Z57" s="48"/>
      <c r="AA57" s="48"/>
      <c r="AB57" s="48"/>
    </row>
    <row r="58" spans="1:28">
      <c r="A58">
        <v>56</v>
      </c>
      <c r="B58" s="12">
        <v>51</v>
      </c>
      <c r="C58" t="s">
        <v>478</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478</v>
      </c>
      <c r="Q58" s="49">
        <v>279800</v>
      </c>
      <c r="R58" s="49">
        <v>279800</v>
      </c>
      <c r="S58" s="49">
        <v>153358</v>
      </c>
      <c r="T58" s="49">
        <v>24000</v>
      </c>
      <c r="U58" s="49">
        <v>117</v>
      </c>
      <c r="V58" s="123">
        <v>138871.86384340047</v>
      </c>
      <c r="W58" s="123">
        <f t="shared" si="0"/>
        <v>138872</v>
      </c>
      <c r="X58" s="49">
        <v>223183</v>
      </c>
      <c r="Y58" s="49">
        <v>163694</v>
      </c>
      <c r="Z58" s="48"/>
      <c r="AA58" s="48"/>
      <c r="AB58" s="48"/>
    </row>
    <row r="59" spans="1:28">
      <c r="A59">
        <v>57</v>
      </c>
      <c r="B59" s="12">
        <v>52</v>
      </c>
      <c r="C59" t="s">
        <v>479</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479</v>
      </c>
      <c r="Q59" s="49">
        <v>354400</v>
      </c>
      <c r="R59" s="49">
        <v>354400</v>
      </c>
      <c r="S59" s="49">
        <v>192184</v>
      </c>
      <c r="T59" s="49">
        <v>30000</v>
      </c>
      <c r="U59" s="49">
        <v>178</v>
      </c>
      <c r="V59" s="123">
        <v>201024.30640268457</v>
      </c>
      <c r="W59" s="123">
        <f t="shared" si="0"/>
        <v>201024</v>
      </c>
      <c r="X59" s="49">
        <v>229413</v>
      </c>
      <c r="Y59" s="49">
        <v>174348</v>
      </c>
      <c r="Z59" s="48"/>
      <c r="AA59" s="48"/>
      <c r="AB59" s="48"/>
    </row>
    <row r="60" spans="1:28">
      <c r="A60">
        <v>58</v>
      </c>
      <c r="B60" s="12">
        <v>53</v>
      </c>
      <c r="C60" t="s">
        <v>480</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480</v>
      </c>
      <c r="Q60" s="49">
        <v>958500</v>
      </c>
      <c r="R60" s="49">
        <v>958500</v>
      </c>
      <c r="S60" s="49">
        <v>647137</v>
      </c>
      <c r="T60" s="49">
        <v>87000</v>
      </c>
      <c r="U60" s="49">
        <v>286</v>
      </c>
      <c r="V60" s="123">
        <v>327271.45535123046</v>
      </c>
      <c r="W60" s="123">
        <f t="shared" si="0"/>
        <v>327271</v>
      </c>
      <c r="X60" s="49">
        <v>723003</v>
      </c>
      <c r="Y60" s="49">
        <v>557084</v>
      </c>
      <c r="Z60" s="48"/>
      <c r="AA60" s="48"/>
      <c r="AB60" s="48"/>
    </row>
    <row r="61" spans="1:28">
      <c r="A61">
        <v>59</v>
      </c>
      <c r="B61" s="12">
        <v>54</v>
      </c>
      <c r="C61" t="s">
        <v>481</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481</v>
      </c>
      <c r="Q61" s="49">
        <v>194800</v>
      </c>
      <c r="R61" s="49">
        <v>194800</v>
      </c>
      <c r="S61" s="49">
        <v>75459</v>
      </c>
      <c r="T61" s="49">
        <v>14000</v>
      </c>
      <c r="U61" s="49">
        <v>104</v>
      </c>
      <c r="V61" s="123">
        <v>120420.35745861298</v>
      </c>
      <c r="W61" s="123">
        <f t="shared" si="0"/>
        <v>120420</v>
      </c>
      <c r="X61" s="49">
        <v>238781</v>
      </c>
      <c r="Y61" s="49">
        <v>169635</v>
      </c>
      <c r="Z61" s="48"/>
      <c r="AA61" s="48"/>
      <c r="AB61" s="48"/>
    </row>
    <row r="62" spans="1:28">
      <c r="A62">
        <v>60</v>
      </c>
      <c r="B62" s="12">
        <v>55</v>
      </c>
      <c r="C62" t="s">
        <v>482</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482</v>
      </c>
      <c r="Q62" s="49">
        <v>350400</v>
      </c>
      <c r="R62" s="49">
        <v>350400</v>
      </c>
      <c r="S62" s="49">
        <v>166326</v>
      </c>
      <c r="T62" s="49">
        <v>9000</v>
      </c>
      <c r="U62" s="49">
        <v>204</v>
      </c>
      <c r="V62" s="123">
        <v>228216.00002237139</v>
      </c>
      <c r="W62" s="123">
        <f t="shared" si="0"/>
        <v>228216</v>
      </c>
      <c r="X62" s="49">
        <v>355897</v>
      </c>
      <c r="Y62" s="49">
        <v>241786</v>
      </c>
      <c r="Z62" s="48"/>
      <c r="AA62" s="48"/>
      <c r="AB62" s="48"/>
    </row>
    <row r="63" spans="1:28">
      <c r="A63">
        <v>61</v>
      </c>
      <c r="B63" s="12">
        <v>56</v>
      </c>
      <c r="C63" t="s">
        <v>483</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483</v>
      </c>
      <c r="Q63" s="49">
        <v>69100</v>
      </c>
      <c r="R63" s="49">
        <v>69100</v>
      </c>
      <c r="S63" s="49">
        <v>52442</v>
      </c>
      <c r="T63" s="49">
        <v>10000</v>
      </c>
      <c r="U63" s="49">
        <v>16</v>
      </c>
      <c r="V63" s="123">
        <v>32047.353194630876</v>
      </c>
      <c r="W63" s="123">
        <f t="shared" si="0"/>
        <v>32047</v>
      </c>
      <c r="X63" s="49">
        <v>46696</v>
      </c>
      <c r="Y63" s="49">
        <v>40508</v>
      </c>
      <c r="Z63" s="48"/>
      <c r="AA63" s="48"/>
      <c r="AB63" s="48"/>
    </row>
    <row r="64" spans="1:28">
      <c r="A64">
        <v>62</v>
      </c>
      <c r="B64" s="12">
        <v>57</v>
      </c>
      <c r="C64" t="s">
        <v>484</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484</v>
      </c>
      <c r="Q64" s="49">
        <v>149500</v>
      </c>
      <c r="R64" s="49">
        <v>149500</v>
      </c>
      <c r="S64" s="49">
        <v>77236</v>
      </c>
      <c r="T64" s="49">
        <v>4600</v>
      </c>
      <c r="U64" s="49">
        <v>36</v>
      </c>
      <c r="V64" s="123">
        <v>61181.310644295307</v>
      </c>
      <c r="W64" s="123">
        <f t="shared" si="0"/>
        <v>61181</v>
      </c>
      <c r="X64" s="49">
        <v>114511</v>
      </c>
      <c r="Y64" s="49">
        <v>84796</v>
      </c>
      <c r="Z64" s="48"/>
      <c r="AA64" s="48"/>
      <c r="AB64" s="48"/>
    </row>
    <row r="65" spans="1:28">
      <c r="A65">
        <v>63</v>
      </c>
      <c r="B65" s="12">
        <v>58</v>
      </c>
      <c r="C65" t="s">
        <v>485</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485</v>
      </c>
      <c r="Q65" s="49">
        <v>509500</v>
      </c>
      <c r="R65" s="49">
        <v>509500</v>
      </c>
      <c r="S65" s="49">
        <v>230527</v>
      </c>
      <c r="T65" s="49">
        <v>45000</v>
      </c>
      <c r="U65" s="49">
        <v>67</v>
      </c>
      <c r="V65" s="123">
        <v>100997.7191588367</v>
      </c>
      <c r="W65" s="123">
        <f t="shared" si="0"/>
        <v>100998</v>
      </c>
      <c r="X65" s="49">
        <v>431210</v>
      </c>
      <c r="Y65" s="49">
        <v>308127</v>
      </c>
      <c r="Z65" s="48"/>
      <c r="AA65" s="48"/>
      <c r="AB65" s="48"/>
    </row>
    <row r="66" spans="1:28">
      <c r="A66">
        <v>64</v>
      </c>
      <c r="B66" s="12">
        <v>59</v>
      </c>
      <c r="C66" t="s">
        <v>486</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486</v>
      </c>
      <c r="Q66" s="49">
        <v>390300</v>
      </c>
      <c r="R66" s="49">
        <v>390300</v>
      </c>
      <c r="S66" s="49">
        <v>266663</v>
      </c>
      <c r="T66" s="49">
        <v>45000</v>
      </c>
      <c r="U66" s="49">
        <v>192</v>
      </c>
      <c r="V66" s="123">
        <v>214620.15321252798</v>
      </c>
      <c r="W66" s="123">
        <f t="shared" si="0"/>
        <v>214620</v>
      </c>
      <c r="X66" s="49">
        <v>272722</v>
      </c>
      <c r="Y66" s="49">
        <v>213356</v>
      </c>
      <c r="Z66" s="48"/>
      <c r="AA66" s="48"/>
      <c r="AB66" s="48"/>
    </row>
    <row r="67" spans="1:28">
      <c r="A67">
        <v>65</v>
      </c>
      <c r="B67" s="12" t="s">
        <v>196</v>
      </c>
      <c r="C67" t="s">
        <v>487</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487</v>
      </c>
      <c r="Q67" s="49">
        <v>336700</v>
      </c>
      <c r="R67" s="49">
        <v>336700</v>
      </c>
      <c r="S67" s="49">
        <v>124091</v>
      </c>
      <c r="T67" s="49">
        <v>17000</v>
      </c>
      <c r="U67" s="49">
        <v>170</v>
      </c>
      <c r="V67" s="123">
        <v>190341.85533780762</v>
      </c>
      <c r="W67" s="123">
        <f t="shared" si="0"/>
        <v>190342</v>
      </c>
      <c r="X67" s="49">
        <v>336249</v>
      </c>
      <c r="Y67" s="49">
        <v>224858</v>
      </c>
      <c r="Z67" s="48"/>
      <c r="AA67" s="48"/>
      <c r="AB67" s="48"/>
    </row>
    <row r="68" spans="1:28">
      <c r="A68">
        <v>66</v>
      </c>
      <c r="B68" s="12" t="s">
        <v>201</v>
      </c>
      <c r="C68" t="s">
        <v>488</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488</v>
      </c>
      <c r="Q68" s="49">
        <v>107300</v>
      </c>
      <c r="R68" s="49">
        <v>107300</v>
      </c>
      <c r="S68" s="49">
        <v>63603.999999999993</v>
      </c>
      <c r="T68" s="49">
        <v>10000</v>
      </c>
      <c r="U68" s="49">
        <v>69</v>
      </c>
      <c r="V68" s="123">
        <v>83517.344689038044</v>
      </c>
      <c r="W68" s="123">
        <f t="shared" ref="W68:W74" si="1">ROUND(V68,0)</f>
        <v>83517</v>
      </c>
      <c r="X68" s="49">
        <v>119045</v>
      </c>
      <c r="Y68" s="49">
        <v>79131</v>
      </c>
      <c r="Z68" s="48"/>
      <c r="AA68" s="48"/>
      <c r="AB68" s="48"/>
    </row>
    <row r="69" spans="1:28">
      <c r="A69">
        <v>67</v>
      </c>
      <c r="B69" s="12">
        <v>61</v>
      </c>
      <c r="C69" t="s">
        <v>489</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489</v>
      </c>
      <c r="Q69" s="49">
        <v>370000</v>
      </c>
      <c r="R69" s="49">
        <v>370000</v>
      </c>
      <c r="S69" s="49">
        <v>119952</v>
      </c>
      <c r="T69" s="49">
        <v>0</v>
      </c>
      <c r="U69" s="49">
        <v>385</v>
      </c>
      <c r="V69" s="123">
        <v>165092.42554809846</v>
      </c>
      <c r="W69" s="123">
        <f t="shared" si="1"/>
        <v>165092</v>
      </c>
      <c r="X69" s="49">
        <v>358433</v>
      </c>
      <c r="Y69" s="49">
        <v>246583</v>
      </c>
      <c r="Z69" s="48"/>
      <c r="AA69" s="48"/>
      <c r="AB69" s="48"/>
    </row>
    <row r="70" spans="1:28">
      <c r="A70">
        <v>68</v>
      </c>
      <c r="B70" s="12">
        <v>62</v>
      </c>
      <c r="C70" t="s">
        <v>490</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490</v>
      </c>
      <c r="Q70" s="49">
        <v>35800</v>
      </c>
      <c r="R70" s="49">
        <v>35800</v>
      </c>
      <c r="S70" s="49">
        <v>23341</v>
      </c>
      <c r="T70" s="49">
        <v>5000</v>
      </c>
      <c r="U70" s="49">
        <v>11</v>
      </c>
      <c r="V70" s="123">
        <v>25249.429789709175</v>
      </c>
      <c r="W70" s="123">
        <f t="shared" si="1"/>
        <v>25249</v>
      </c>
      <c r="X70" s="49">
        <v>38863</v>
      </c>
      <c r="Y70" s="49">
        <v>30744</v>
      </c>
      <c r="Z70" s="48"/>
      <c r="AA70" s="48"/>
      <c r="AB70" s="48"/>
    </row>
    <row r="71" spans="1:28">
      <c r="A71">
        <v>69</v>
      </c>
      <c r="B71" s="12">
        <v>63</v>
      </c>
      <c r="C71" t="s">
        <v>491</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491</v>
      </c>
      <c r="Q71" s="49">
        <v>291500</v>
      </c>
      <c r="R71" s="49">
        <v>291500</v>
      </c>
      <c r="S71" s="49">
        <v>161917</v>
      </c>
      <c r="T71" s="49">
        <v>17000</v>
      </c>
      <c r="U71" s="49">
        <v>45</v>
      </c>
      <c r="V71" s="123">
        <v>91286.400008948549</v>
      </c>
      <c r="W71" s="123">
        <f t="shared" si="1"/>
        <v>91286</v>
      </c>
      <c r="X71" s="49">
        <v>131534</v>
      </c>
      <c r="Y71" s="49">
        <v>110047</v>
      </c>
      <c r="Z71" s="48"/>
      <c r="AA71" s="48"/>
      <c r="AB71" s="48"/>
    </row>
    <row r="72" spans="1:28">
      <c r="A72">
        <v>70</v>
      </c>
      <c r="B72" s="12">
        <v>64</v>
      </c>
      <c r="C72" t="s">
        <v>492</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492</v>
      </c>
      <c r="Q72" s="49">
        <v>541300</v>
      </c>
      <c r="R72" s="49">
        <v>541300</v>
      </c>
      <c r="S72" s="49">
        <v>264136</v>
      </c>
      <c r="T72" s="49">
        <v>58000</v>
      </c>
      <c r="U72" s="49">
        <v>97</v>
      </c>
      <c r="V72" s="123">
        <v>133045.07235346758</v>
      </c>
      <c r="W72" s="123">
        <f t="shared" si="1"/>
        <v>133045</v>
      </c>
      <c r="X72" s="49">
        <v>404356</v>
      </c>
      <c r="Y72" s="49">
        <v>300469</v>
      </c>
      <c r="Z72" s="48"/>
      <c r="AA72" s="48"/>
      <c r="AB72" s="48"/>
    </row>
    <row r="73" spans="1:28">
      <c r="A73">
        <v>71</v>
      </c>
      <c r="B73" s="12">
        <v>65</v>
      </c>
      <c r="C73" t="s">
        <v>493</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493</v>
      </c>
      <c r="Q73" s="49">
        <v>370100</v>
      </c>
      <c r="R73" s="49">
        <v>370100</v>
      </c>
      <c r="S73" s="49">
        <v>197732</v>
      </c>
      <c r="T73" s="49">
        <v>32000</v>
      </c>
      <c r="U73" s="49">
        <v>116</v>
      </c>
      <c r="V73" s="123">
        <v>138871.86384340047</v>
      </c>
      <c r="W73" s="123">
        <f t="shared" si="1"/>
        <v>138872</v>
      </c>
      <c r="X73" s="49">
        <v>302440</v>
      </c>
      <c r="Y73" s="49">
        <v>217968</v>
      </c>
      <c r="Z73" s="48"/>
      <c r="AA73" s="48"/>
      <c r="AB73" s="48"/>
    </row>
    <row r="74" spans="1:28">
      <c r="A74">
        <v>72</v>
      </c>
      <c r="B74" s="12">
        <v>66</v>
      </c>
      <c r="C74" t="s">
        <v>494</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494</v>
      </c>
      <c r="Q74" s="49">
        <v>562700</v>
      </c>
      <c r="R74" s="49">
        <v>562700</v>
      </c>
      <c r="S74" s="49">
        <v>365240</v>
      </c>
      <c r="T74" s="49">
        <v>71000</v>
      </c>
      <c r="U74" s="49">
        <v>203</v>
      </c>
      <c r="V74" s="123">
        <v>234042.79151230428</v>
      </c>
      <c r="W74" s="123">
        <f t="shared" si="1"/>
        <v>234043</v>
      </c>
      <c r="X74" s="49">
        <v>295506</v>
      </c>
      <c r="Y74" s="49">
        <v>234800</v>
      </c>
      <c r="Z74" s="48"/>
      <c r="AA74" s="48"/>
      <c r="AB74" s="48"/>
    </row>
    <row r="75" spans="1:28">
      <c r="A75">
        <v>73</v>
      </c>
      <c r="B75" s="12">
        <v>100</v>
      </c>
      <c r="C75" t="s">
        <v>495</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495</v>
      </c>
      <c r="Q75" s="49">
        <v>5000</v>
      </c>
      <c r="R75" s="49">
        <v>5000</v>
      </c>
      <c r="S75" s="49">
        <v>13567</v>
      </c>
      <c r="T75" s="49">
        <v>0</v>
      </c>
      <c r="U75" s="49">
        <v>0</v>
      </c>
      <c r="V75" s="123" t="e">
        <v>#N/A</v>
      </c>
      <c r="W75" s="123"/>
      <c r="X75" s="49" t="s">
        <v>496</v>
      </c>
      <c r="Y75" s="49" t="s">
        <v>497</v>
      </c>
      <c r="Z75" s="48"/>
      <c r="AA75" s="48"/>
      <c r="AB75" s="48"/>
    </row>
    <row r="76" spans="1:28">
      <c r="A76">
        <v>74</v>
      </c>
      <c r="B76" s="12">
        <v>101</v>
      </c>
      <c r="C76" t="s">
        <v>498</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498</v>
      </c>
      <c r="Q76" s="49">
        <v>5000</v>
      </c>
      <c r="R76" s="49">
        <v>5000</v>
      </c>
      <c r="S76" s="49">
        <v>9242</v>
      </c>
      <c r="T76" s="49">
        <v>0</v>
      </c>
      <c r="U76" s="49">
        <v>20</v>
      </c>
      <c r="V76" s="123" t="e">
        <v>#N/A</v>
      </c>
      <c r="W76" s="123"/>
      <c r="X76" s="49" t="s">
        <v>496</v>
      </c>
      <c r="Y76" s="49" t="s">
        <v>497</v>
      </c>
      <c r="Z76" s="48"/>
      <c r="AA76" s="48"/>
      <c r="AB76" s="48"/>
    </row>
    <row r="77" spans="1:28">
      <c r="A77">
        <v>75</v>
      </c>
      <c r="B77" s="12">
        <v>102</v>
      </c>
      <c r="C77" t="s">
        <v>499</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499</v>
      </c>
      <c r="Q77" s="49">
        <v>5000</v>
      </c>
      <c r="R77" s="49">
        <v>5000</v>
      </c>
      <c r="S77" s="49">
        <v>4511</v>
      </c>
      <c r="T77" s="49">
        <v>0</v>
      </c>
      <c r="U77" s="49">
        <v>21</v>
      </c>
      <c r="V77" s="123" t="e">
        <v>#N/A</v>
      </c>
      <c r="W77" s="123"/>
      <c r="X77" s="49" t="s">
        <v>496</v>
      </c>
      <c r="Y77" s="49" t="s">
        <v>497</v>
      </c>
      <c r="Z77" s="48"/>
      <c r="AA77" s="48"/>
      <c r="AB77" s="48"/>
    </row>
    <row r="78" spans="1:28">
      <c r="A78">
        <v>76</v>
      </c>
      <c r="B78" s="12">
        <v>103</v>
      </c>
      <c r="C78" t="s">
        <v>500</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500</v>
      </c>
      <c r="Q78" s="49">
        <v>5000</v>
      </c>
      <c r="R78" s="49">
        <v>5000</v>
      </c>
      <c r="S78" s="49">
        <v>3844</v>
      </c>
      <c r="T78" s="49">
        <v>1000</v>
      </c>
      <c r="U78" s="49">
        <v>8</v>
      </c>
      <c r="V78" s="123" t="e">
        <v>#N/A</v>
      </c>
      <c r="W78" s="123"/>
      <c r="X78" s="49" t="s">
        <v>496</v>
      </c>
      <c r="Y78" s="49" t="s">
        <v>497</v>
      </c>
      <c r="Z78" s="48"/>
      <c r="AA78" s="48"/>
      <c r="AB78" s="48"/>
    </row>
    <row r="79" spans="1:28">
      <c r="A79">
        <v>77</v>
      </c>
      <c r="B79" s="67" t="s">
        <v>501</v>
      </c>
      <c r="C79" t="s">
        <v>502</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502</v>
      </c>
      <c r="Q79" s="49">
        <v>0</v>
      </c>
      <c r="R79" s="49">
        <v>0</v>
      </c>
      <c r="S79" s="49" t="s">
        <v>496</v>
      </c>
      <c r="T79" s="49">
        <v>0</v>
      </c>
      <c r="U79" s="49">
        <v>0</v>
      </c>
      <c r="V79" s="123" t="e">
        <v>#N/A</v>
      </c>
      <c r="W79" s="123"/>
      <c r="X79" s="49" t="s">
        <v>496</v>
      </c>
      <c r="Y79" s="49" t="s">
        <v>497</v>
      </c>
      <c r="Z79" s="48"/>
      <c r="AA79" s="48"/>
      <c r="AB79" s="48"/>
    </row>
    <row r="80" spans="1:28">
      <c r="A80">
        <v>78</v>
      </c>
      <c r="B80" s="67" t="s">
        <v>503</v>
      </c>
      <c r="C80" t="s">
        <v>504</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504</v>
      </c>
      <c r="Q80" s="49">
        <v>0</v>
      </c>
      <c r="R80" s="49">
        <v>0</v>
      </c>
      <c r="S80" s="49" t="s">
        <v>496</v>
      </c>
      <c r="T80" s="49">
        <v>0</v>
      </c>
      <c r="U80" s="49">
        <v>0</v>
      </c>
      <c r="V80" s="123" t="e">
        <v>#N/A</v>
      </c>
      <c r="W80" s="123"/>
      <c r="X80" s="49" t="s">
        <v>496</v>
      </c>
      <c r="Y80" s="49" t="s">
        <v>497</v>
      </c>
      <c r="Z80" s="48"/>
      <c r="AA80" s="48"/>
      <c r="AB80" s="48"/>
    </row>
    <row r="81" spans="1:28">
      <c r="A81">
        <v>79</v>
      </c>
      <c r="B81" s="67" t="s">
        <v>505</v>
      </c>
      <c r="C81" t="s">
        <v>506</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506</v>
      </c>
      <c r="Q81" s="49">
        <v>0</v>
      </c>
      <c r="R81" s="49">
        <v>0</v>
      </c>
      <c r="S81" s="49" t="s">
        <v>496</v>
      </c>
      <c r="T81" s="49">
        <v>0</v>
      </c>
      <c r="U81" s="49">
        <v>0</v>
      </c>
      <c r="V81" s="123" t="e">
        <v>#N/A</v>
      </c>
      <c r="W81" s="123"/>
      <c r="X81" s="49" t="s">
        <v>496</v>
      </c>
      <c r="Y81" s="49" t="s">
        <v>497</v>
      </c>
      <c r="Z81" s="48"/>
      <c r="AA81" s="48"/>
      <c r="AB81" s="48"/>
    </row>
    <row r="82" spans="1:28">
      <c r="A82">
        <v>80</v>
      </c>
      <c r="B82" s="67" t="s">
        <v>507</v>
      </c>
      <c r="C82" t="s">
        <v>508</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508</v>
      </c>
      <c r="Q82" s="49">
        <v>0</v>
      </c>
      <c r="R82" s="49">
        <v>0</v>
      </c>
      <c r="S82" s="49" t="s">
        <v>496</v>
      </c>
      <c r="T82" s="49">
        <v>0</v>
      </c>
      <c r="U82" s="49">
        <v>0</v>
      </c>
      <c r="V82" s="123" t="e">
        <v>#N/A</v>
      </c>
      <c r="W82" s="123"/>
      <c r="X82" s="49" t="s">
        <v>496</v>
      </c>
      <c r="Y82" s="49" t="s">
        <v>497</v>
      </c>
      <c r="Z82" s="48"/>
      <c r="AA82" s="48"/>
      <c r="AB82" s="48"/>
    </row>
    <row r="83" spans="1:28">
      <c r="A83">
        <v>81</v>
      </c>
      <c r="B83" s="67" t="s">
        <v>509</v>
      </c>
      <c r="C83" t="s">
        <v>510</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510</v>
      </c>
      <c r="Q83" s="49">
        <v>0</v>
      </c>
      <c r="R83" s="49">
        <v>0</v>
      </c>
      <c r="S83" s="49" t="s">
        <v>496</v>
      </c>
      <c r="T83" s="49">
        <v>0</v>
      </c>
      <c r="U83" s="49">
        <v>0</v>
      </c>
      <c r="V83" s="123" t="e">
        <v>#N/A</v>
      </c>
      <c r="W83" s="123"/>
      <c r="X83" s="49" t="s">
        <v>496</v>
      </c>
      <c r="Y83" s="49" t="s">
        <v>497</v>
      </c>
      <c r="Z83" s="48"/>
      <c r="AA83" s="48"/>
      <c r="AB83" s="48"/>
    </row>
    <row r="84" spans="1:28">
      <c r="A84">
        <v>82</v>
      </c>
      <c r="B84" s="67" t="s">
        <v>511</v>
      </c>
      <c r="C84" t="s">
        <v>512</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512</v>
      </c>
      <c r="Q84" s="49">
        <v>0</v>
      </c>
      <c r="R84" s="49">
        <v>0</v>
      </c>
      <c r="S84" s="49" t="s">
        <v>496</v>
      </c>
      <c r="T84" s="49">
        <v>0</v>
      </c>
      <c r="U84" s="49">
        <v>0</v>
      </c>
      <c r="V84" s="123" t="e">
        <v>#N/A</v>
      </c>
      <c r="W84" s="123"/>
      <c r="X84" s="49" t="s">
        <v>496</v>
      </c>
      <c r="Y84" s="49" t="s">
        <v>497</v>
      </c>
      <c r="Z84" s="48"/>
      <c r="AA84" s="48"/>
      <c r="AB84" s="48"/>
    </row>
    <row r="85" spans="1:28">
      <c r="A85">
        <v>83</v>
      </c>
      <c r="B85" s="67" t="s">
        <v>513</v>
      </c>
      <c r="C85" t="s">
        <v>514</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514</v>
      </c>
      <c r="Q85" s="49">
        <v>0</v>
      </c>
      <c r="R85" s="49">
        <v>0</v>
      </c>
      <c r="S85" s="49" t="s">
        <v>496</v>
      </c>
      <c r="T85" s="49">
        <v>0</v>
      </c>
      <c r="U85" s="49">
        <v>0</v>
      </c>
      <c r="V85" s="123" t="e">
        <v>#N/A</v>
      </c>
      <c r="W85" s="123"/>
      <c r="X85" s="49">
        <v>5000</v>
      </c>
      <c r="Y85" s="49" t="s">
        <v>497</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811d615-313e-4b5f-be2e-fab4775478fa" xsi:nil="true"/>
    <lcf76f155ced4ddcb4097134ff3c332f xmlns="36bff8e2-54ea-43d3-b342-b458af5cff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82F48BD097B34ABC167E81E767CDBB" ma:contentTypeVersion="17" ma:contentTypeDescription="Create a new document." ma:contentTypeScope="" ma:versionID="7df42c04c29b5c2f9b6d21e8f988ef70">
  <xsd:schema xmlns:xsd="http://www.w3.org/2001/XMLSchema" xmlns:xs="http://www.w3.org/2001/XMLSchema" xmlns:p="http://schemas.microsoft.com/office/2006/metadata/properties" xmlns:ns2="36bff8e2-54ea-43d3-b342-b458af5cff4e" xmlns:ns3="4811d615-313e-4b5f-be2e-fab4775478fa" targetNamespace="http://schemas.microsoft.com/office/2006/metadata/properties" ma:root="true" ma:fieldsID="bc9c95f8b3a3635d1d6b00c1b90a368b" ns2:_="" ns3:_="">
    <xsd:import namespace="36bff8e2-54ea-43d3-b342-b458af5cff4e"/>
    <xsd:import namespace="4811d615-313e-4b5f-be2e-fab4775478f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bff8e2-54ea-43d3-b342-b458af5cf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f5dc234-fb9e-4792-ba31-39d3279646e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11d615-313e-4b5f-be2e-fab4775478f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454d809-d126-4b86-abcd-ec21c92ab900}" ma:internalName="TaxCatchAll" ma:showField="CatchAllData" ma:web="4811d615-313e-4b5f-be2e-fab4775478f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schemas.microsoft.com/office/2006/metadata/properties"/>
    <ds:schemaRef ds:uri="http://schemas.microsoft.com/office/infopath/2007/PartnerControls"/>
    <ds:schemaRef ds:uri="4811d615-313e-4b5f-be2e-fab4775478fa"/>
    <ds:schemaRef ds:uri="36bff8e2-54ea-43d3-b342-b458af5cff4e"/>
  </ds:schemaRefs>
</ds:datastoreItem>
</file>

<file path=customXml/itemProps3.xml><?xml version="1.0" encoding="utf-8"?>
<ds:datastoreItem xmlns:ds="http://schemas.openxmlformats.org/officeDocument/2006/customXml" ds:itemID="{B6FF2786-877A-4A77-AC26-BBD7891FE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bff8e2-54ea-43d3-b342-b458af5cff4e"/>
    <ds:schemaRef ds:uri="4811d615-313e-4b5f-be2e-fab47754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Manager/>
  <Company>Ontario 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Christianson, GerriLynn</cp:lastModifiedBy>
  <cp:revision/>
  <dcterms:created xsi:type="dcterms:W3CDTF">2021-08-03T14:52:18Z</dcterms:created>
  <dcterms:modified xsi:type="dcterms:W3CDTF">2025-01-31T20:56:58Z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0x0101003182F48BD097B34ABC167E81E767CDBB</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MediaServiceImageTags">
    <vt:lpwstr/>
  </property>
</Properties>
</file>